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3EA999AE-3DF0-4692-A8BD-91956B3BC1CB}" xr6:coauthVersionLast="47" xr6:coauthVersionMax="47" xr10:uidLastSave="{00000000-0000-0000-0000-000000000000}"/>
  <bookViews>
    <workbookView xWindow="-120" yWindow="-120" windowWidth="29040" windowHeight="15840" firstSheet="1" activeTab="6"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4" l="1"/>
  <c r="I26" i="4"/>
  <c r="C15" i="6" l="1"/>
  <c r="I26" i="6"/>
  <c r="R5" i="6"/>
  <c r="U5" i="1" l="1"/>
  <c r="U5" i="4" l="1"/>
  <c r="U6" i="5" l="1"/>
  <c r="C16" i="2" l="1"/>
  <c r="I56" i="2"/>
  <c r="M6" i="2" l="1"/>
  <c r="N6" i="2" s="1"/>
  <c r="O6" i="2" s="1"/>
  <c r="P6" i="2" s="1"/>
  <c r="Q6" i="2" s="1"/>
  <c r="R6" i="2" s="1"/>
  <c r="S6" i="2" s="1"/>
  <c r="T6" i="2" s="1"/>
  <c r="U6" i="2" s="1"/>
  <c r="P5" i="1"/>
  <c r="Q5" i="1" s="1"/>
  <c r="R5" i="1" s="1"/>
  <c r="S5" i="1" s="1"/>
  <c r="T5" i="1" s="1"/>
  <c r="O5" i="1"/>
  <c r="T6" i="5" l="1"/>
  <c r="R5" i="4" l="1"/>
  <c r="S5" i="4" s="1"/>
  <c r="T5" i="4" s="1"/>
  <c r="Q5" i="4"/>
  <c r="O5" i="6" l="1"/>
  <c r="P5" i="6"/>
  <c r="Q5" i="6"/>
  <c r="Q4" i="7"/>
  <c r="I25" i="6"/>
  <c r="C17" i="2"/>
  <c r="N5" i="6" l="1"/>
  <c r="Q7" i="7" l="1"/>
  <c r="Q6" i="7"/>
  <c r="Q5" i="7"/>
  <c r="Q3" i="7"/>
  <c r="L7" i="7"/>
  <c r="L6" i="7"/>
  <c r="L5" i="7"/>
  <c r="L4" i="7"/>
  <c r="S5" i="7" l="1"/>
  <c r="K7" i="7" l="1"/>
  <c r="K6" i="7"/>
  <c r="K5" i="7"/>
  <c r="K4" i="7"/>
  <c r="B1" i="7"/>
  <c r="I55" i="2" l="1"/>
  <c r="I54" i="2" l="1"/>
  <c r="S3" i="7" l="1"/>
  <c r="I53" i="2" l="1"/>
  <c r="I25" i="4" l="1"/>
  <c r="C16" i="5" l="1"/>
  <c r="S4" i="7" s="1"/>
  <c r="I28" i="5"/>
  <c r="Q6" i="5" l="1"/>
  <c r="R6" i="5" s="1"/>
  <c r="S6" i="5" s="1"/>
  <c r="Q5" i="3" l="1"/>
  <c r="R5" i="3" s="1"/>
  <c r="I23" i="6" l="1"/>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<sst xmlns="http://schemas.openxmlformats.org/spreadsheetml/2006/main" count="525" uniqueCount="367">
  <si>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</si>
  <si>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</si>
  <si>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</si>
  <si>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</si>
  <si>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</si>
  <si>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</si>
  <si>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</si>
  <si>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</si>
  <si>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</si>
  <si>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</si>
  <si>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</si>
  <si>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</si>
  <si>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</si>
  <si>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</si>
  <si>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</si>
  <si>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</si>
  <si>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</si>
  <si>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</si>
  <si>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</si>
  <si>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</si>
  <si>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</si>
  <si>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</si>
  <si>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</si>
  <si>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</si>
  <si>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</si>
  <si>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</si>
  <si>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</si>
  <si>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</si>
  <si>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</si>
  <si>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</si>
  <si>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</si>
  <si>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</si>
  <si>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</si>
  <si>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</si>
  <si>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</si>
  <si>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</si>
  <si>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</si>
  <si>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</si>
  <si>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</si>
  <si>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</si>
  <si>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</si>
  <si>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</si>
  <si>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</si>
  <si>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</si>
  <si>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</si>
  <si>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</si>
  <si>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</si>
  <si>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</si>
  <si>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</si>
  <si>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</si>
  <si>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</si>
  <si>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</si>
  <si>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</si>
  <si>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</si>
  <si>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</si>
  <si>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</si>
  <si>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</si>
  <si>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</si>
  <si>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</si>
  <si>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</si>
  <si>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</si>
  <si>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</si>
  <si>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</si>
  <si>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</si>
  <si>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</si>
  <si>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</si>
  <si>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</si>
  <si>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</si>
  <si>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</si>
  <si>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</si>
  <si>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</si>
  <si>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</si>
  <si>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</si>
  <si>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</si>
  <si>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</si>
  <si>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</si>
  <si>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</si>
  <si>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</si>
  <si>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</si>
  <si>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</si>
  <si>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</si>
  <si>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</si>
  <si>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</si>
  <si>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</si>
  <si>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</si>
  <si>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</si>
  <si>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</si>
  <si>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</si>
  <si>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</si>
  <si>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</si>
  <si>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</si>
  <si>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</si>
  <si>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</si>
  <si>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</si>
  <si>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</si>
  <si>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</si>
  <si>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</si>
  <si>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</si>
  <si>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</si>
  <si>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</si>
  <si>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</si>
  <si>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</si>
  <si>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</si>
  <si>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</si>
  <si>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</si>
  <si>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</si>
  <si>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</si>
  <si>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</si>
  <si>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</si>
  <si>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</si>
  <si>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</si>
  <si>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</si>
  <si>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</si>
  <si>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</si>
  <si>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</si>
  <si>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</si>
  <si>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</si>
  <si>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</si>
  <si>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</si>
  <si>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</si>
  <si>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</si>
  <si>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</si>
  <si>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</si>
  <si>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</si>
  <si>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</si>
  <si>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</si>
  <si>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</si>
  <si>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</si>
  <si>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</si>
  <si>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</si>
  <si>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</si>
  <si>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</si>
  <si>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</si>
  <si>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</si>
  <si>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</si>
  <si>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</si>
  <si>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</si>
  <si>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</si>
  <si>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</si>
  <si>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</si>
  <si>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</si>
  <si>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</si>
  <si>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</si>
  <si>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</si>
  <si>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</si>
  <si>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</si>
  <si>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</si>
  <si>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</si>
  <si>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</si>
  <si>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</si>
  <si>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</si>
  <si>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</si>
  <si>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</si>
  <si>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</si>
  <si>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</si>
  <si>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</si>
  <si>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</si>
  <si>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</si>
  <si>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</si>
  <si>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</si>
  <si>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</si>
  <si>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</si>
  <si>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</si>
  <si>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</si>
  <si>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</si>
  <si>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</si>
  <si>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</si>
  <si>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</si>
  <si>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</si>
  <si>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</si>
  <si>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</si>
  <si>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</si>
  <si>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</si>
  <si>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</si>
  <si>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</si>
  <si>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</si>
  <si>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</si>
  <si>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</si>
  <si>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</si>
  <si>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</si>
  <si>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</si>
  <si>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</si>
  <si>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</si>
  <si>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</si>
  <si>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</si>
  <si>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</si>
  <si>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</si>
  <si>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</si>
  <si>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</si>
  <si>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</si>
  <si>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</si>
  <si>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</si>
  <si>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</si>
  <si>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</si>
  <si>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</si>
  <si>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</si>
  <si>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</si>
  <si>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</si>
  <si>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</si>
  <si>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</si>
  <si>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</si>
  <si>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</si>
  <si>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</si>
  <si>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</si>
  <si>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</si>
  <si>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</si>
  <si>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</si>
  <si>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</si>
  <si>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</si>
  <si>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</si>
  <si>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</si>
  <si>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</si>
  <si>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</si>
  <si>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</si>
  <si>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</si>
  <si>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</si>
  <si>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</si>
  <si>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</si>
  <si>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</si>
  <si>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</si>
  <si>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</si>
  <si>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</si>
  <si>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</si>
  <si>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</si>
  <si>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</si>
  <si>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</si>
  <si>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</si>
  <si>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</si>
  <si>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</si>
  <si>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</si>
  <si>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</si>
  <si>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</si>
  <si>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</si>
  <si>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</si>
  <si>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</si>
  <si>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</si>
  <si>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</si>
  <si>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</si>
  <si>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</si>
  <si>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</si>
  <si>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</si>
  <si>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</si>
  <si>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</si>
  <si>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</si>
  <si>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</si>
  <si>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</si>
  <si>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</si>
  <si>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</si>
  <si>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</si>
  <si>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</si>
  <si>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</si>
  <si>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</si>
  <si>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</si>
  <si>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</si>
  <si>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</si>
  <si>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</si>
  <si>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</si>
  <si>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</si>
  <si>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</si>
  <si>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</si>
  <si>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</si>
  <si>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</si>
  <si>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</si>
  <si>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</si>
  <si>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</si>
  <si>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</si>
  <si>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</si>
  <si>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</si>
  <si>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</si>
  <si>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</si>
  <si>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</si>
  <si>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</si>
  <si>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</si>
  <si>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</si>
  <si>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</si>
  <si>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</si>
  <si>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</si>
  <si>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</si>
  <si>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</si>
  <si>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</si>
  <si>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</si>
  <si>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</si>
  <si>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</si>
  <si>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</si>
  <si>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</si>
  <si>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</si>
  <si>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</si>
  <si>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</si>
  <si>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</si>
  <si>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13-June-24  (2,372,059.17 EUR)</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</si>
  <si>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</si>
  <si>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</si>
  <si>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</si>
  <si>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</si>
  <si>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</si>
  <si>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</si>
  <si>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</si>
  <si>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</si>
  <si>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</si>
  <si>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</si>
  <si>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</si>
  <si>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</si>
  <si>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</si>
  <si>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</si>
  <si>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</si>
  <si>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</si>
  <si>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</si>
  <si>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</si>
  <si>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</si>
  <si>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</si>
  <si>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</si>
  <si>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</si>
  <si>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</si>
  <si>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</si>
  <si>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</si>
  <si>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</si>
  <si>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</si>
  <si>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</si>
  <si>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</si>
  <si>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</si>
  <si>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</si>
  <si>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</si>
  <si>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</si>
  <si>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</si>
  <si>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</si>
  <si>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</si>
  <si>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</si>
  <si>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</si>
  <si>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</si>
  <si>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</si>
  <si>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</si>
  <si>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</si>
  <si>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</si>
  <si>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</si>
  <si>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</si>
  <si>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</si>
  <si>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</si>
  <si>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</si>
  <si>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</si>
  <si>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</si>
  <si>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</si>
  <si>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</si>
  <si>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</si>
  <si>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</si>
  <si>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</si>
  <si>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</si>
  <si>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</si>
  <si>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</si>
  <si>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</si>
  <si>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</si>
  <si>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</si>
  <si>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</si>
  <si>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</si>
  <si>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</si>
  <si>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Pînă in prezemt Antreprenorul nu a mobilizat loboratorul de șantier și stația de asfalt. Acest fapt tergiversează toate lucrările consecutive (aprobari materiale, aprobari de rețete mixturi, teste expres în șantier)
</t>
  </si>
  <si>
    <t>Certificat Interimar de plată (IPC) Nr. 4</t>
  </si>
  <si>
    <t>826,800.59 EUR</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</si>
  <si>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t>
  </si>
  <si>
    <r>
      <rPr>
        <b/>
        <sz val="11"/>
        <color theme="1"/>
        <rFont val="Calibri"/>
        <family val="2"/>
        <scheme val="minor"/>
      </rPr>
      <t>Certificatul Interimar de de plată (CIP) Nr.35</t>
    </r>
    <r>
      <rPr>
        <sz val="11"/>
        <color theme="1"/>
        <rFont val="Calibri"/>
        <family val="2"/>
        <scheme val="minor"/>
      </rPr>
      <t xml:space="preserve">
Interim Payment Certificate (IPC) No.35</t>
    </r>
    <r>
      <rPr>
        <sz val="11"/>
        <color theme="1"/>
        <rFont val="Calibri"/>
        <family val="2"/>
        <charset val="204"/>
        <scheme val="minor"/>
      </rPr>
      <t/>
    </r>
  </si>
  <si>
    <r>
      <t>1  Lucrări de excavare în zona drumului km 19+00 - km 20+000, 32+370 - 33+830                                                                                                                       2.  Selectarea materialului și umplerea acostamentelor la km 22+700  - km 33+470                                                       3. Amenajarea stratului superior de terasament 300 mm  la km 32+910 - km 33+830
4.Frezarea imbrăcămintei din beton asfaltic la km 19+000 - km 20+000, km 22+000 - km 22+500, km 30+700 - km 30+900                                                                                                                                                                                                 5. Așternerea stratului de binder 22,4 pe sectoarele km 18+900 - km 20+850, km 34+500 - km 35+230                                                                                                                                                                  6.Strat drenant din balast amestec optimal 0-63 mm la km 33+470 - km 34+040                                                                                                                                                          7. Așternerea stratului de fundație din amestec stabilizat la km 33+850 - km 34+040                                                   8. Așternerea statului din macadam AB 31,5 la km 33+850  - km 35+230                                                                                                                                 9.Consolidarea rigolelor trapezoidale Tip 1 la km 18+500 - km 19+000                                                                                                                                                    10.Podeț dreptunghiular 1.0x1.0m  la km 33+470                                                                                                                       11. Amenajarea bordurilor tip 1 (100x20x8) la km 16+200 - 17+000                                                                                    12. Amenajarea bordurilor tip 1 (100x30x18) la km 1+460 - km 16+600</t>
    </r>
    <r>
      <rPr>
        <sz val="11"/>
        <color rgb="FFFF0000"/>
        <rFont val="Calibri"/>
        <family val="2"/>
        <charset val="204"/>
        <scheme val="minor"/>
      </rPr>
      <t xml:space="preserve">                                                                                                                                                                                                                                                                                                                                                                                  </t>
    </r>
  </si>
  <si>
    <t xml:space="preserve">Depistarea utilitatilor nepravazute in proiect (Moldtelecom)                                                                                                                                                                                                                                                                                                     </t>
  </si>
  <si>
    <t xml:space="preserve">1. Frezarea asfaltului existent, km 2+680 - 2+820, km 3+800 - 4+700;                                                                                 2. Profilarea și compactarea patului drumului km 2+680 - 2+820;                                               
3. Așternerea stratului drenant din balast km 2+680 - 2+820;                                                       
 4. Asternerea stratului de fundație din depiatră spartă km 2+680 - 2+820;                                                         
 5. Asternerea stratului de reciclat la rece, km 6+010 - km 6+280;                                                                                                                                                                                                          6. Asternerea stratului de Binder,km 1+930 - km 2+540, km 5+580 - km 6+280.                                                                               
</t>
  </si>
  <si>
    <t xml:space="preserve">Certificatul Interimar de de plată (IPC) Nr.2 - </t>
  </si>
  <si>
    <r>
      <rPr>
        <sz val="11"/>
        <rFont val="Calibri"/>
        <family val="2"/>
        <charset val="204"/>
        <scheme val="minor"/>
      </rPr>
      <t>1. lucrări de terasamente, îmbunătățirea solului din terasamente; 
2. îndepărtarea pământului vegetal; 3. amenajarea acostamentelor; 
4. construcția podețelor noi, lucrări de monolitizare;
5. amenajarea stratului din balast h - 20 cm;
6. amenajarea stratului din piatră spartă 8-63 mm;
7. Amenajarea stratului din reciclat la rece;
8. Amenajarea stratului din beton asfaltic cu agregate mari h-7 cm</t>
    </r>
    <r>
      <rPr>
        <sz val="11"/>
        <color rgb="FFFF0000"/>
        <rFont val="Calibri"/>
        <family val="2"/>
        <scheme val="minor"/>
      </rPr>
      <t xml:space="preserve">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</si>
  <si>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</si>
  <si>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●Amenajarea intersecției minore km 8+260;
● Execuția rigolelor carosabile km 2+000 - km 2+383; 
● Execuția podețului km 2+890</t>
  </si>
  <si>
    <t xml:space="preserve">1. Strat de bază stabilizat cu ciment km 29+200-km 29+310 st.;
2. Strat de macadam: km 29+200-km 29+310 st.; 
3. Strat de binder km 29+310-km 29+530 st.; km 29+200-km 29+310 st.;
4. Strat de uzură: km 70+980 - km 71+520 dr./st.;  km 71+520 - 72+220 st.
5. Podete la intrări în curți : km 27+565 dr.; km 27+591 dr.; km 27+612 dr.; km 27+642 dr.; km 27+676 dr.; 27+710 dr. 
6. Executarea banchetei pe podul km 15+388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</si>
</sst>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color theme="1"/>
      <name val="Calibri"/>
      <family val="2"/>
      <charset val="204"/>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8">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7" fillId="0" borderId="0" applyFont="0" applyFill="0" applyBorder="0" applyAlignment="0" applyProtection="0"/>
    <xf numFmtId="43" fontId="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xf numFmtId="0" fontId="3" fillId="0" borderId="0"/>
    <xf numFmtId="9" fontId="3" fillId="0" borderId="0" applyFont="0" applyFill="0" applyBorder="0" applyAlignment="0" applyProtection="0"/>
    <xf numFmtId="0" fontId="29" fillId="0" borderId="0"/>
    <xf numFmtId="9" fontId="29" fillId="0" borderId="0" applyFont="0" applyFill="0" applyBorder="0" applyAlignment="0" applyProtection="0"/>
    <xf numFmtId="0" fontId="2" fillId="0" borderId="0"/>
    <xf numFmtId="9" fontId="2" fillId="0" borderId="0" applyFont="0" applyFill="0" applyBorder="0" applyAlignment="0" applyProtection="0"/>
  </cellStyleXfs>
  <cellXfs count="326">
    <xf numFmtId="0" fontId="0" fillId="0" borderId="0" xfId="0"/>
    <xf numFmtId="14" fontId="9" fillId="0" borderId="0" xfId="0" applyNumberFormat="1" applyFont="1"/>
    <xf numFmtId="0" fontId="9" fillId="0" borderId="0" xfId="0" applyFont="1"/>
    <xf numFmtId="164" fontId="6" fillId="0" borderId="0" xfId="0" applyNumberFormat="1" applyFont="1"/>
    <xf numFmtId="0" fontId="14" fillId="3" borderId="1" xfId="0" applyFont="1" applyFill="1" applyBorder="1" applyAlignment="1">
      <alignment horizontal="left" vertical="top" wrapText="1"/>
    </xf>
    <xf numFmtId="14"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164" fontId="9" fillId="0" borderId="1" xfId="0" applyNumberFormat="1" applyFont="1" applyBorder="1" applyAlignment="1">
      <alignment horizontal="center" vertical="center"/>
    </xf>
    <xf numFmtId="0" fontId="7" fillId="3" borderId="1" xfId="0" applyFont="1" applyFill="1" applyBorder="1" applyAlignment="1">
      <alignment horizontal="left" vertical="top" wrapText="1"/>
    </xf>
    <xf numFmtId="0" fontId="14" fillId="3" borderId="1" xfId="0" applyFont="1" applyFill="1" applyBorder="1" applyAlignment="1">
      <alignment horizontal="center" vertical="center" wrapText="1"/>
    </xf>
    <xf numFmtId="0" fontId="9"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5" fillId="6" borderId="1" xfId="1" applyFont="1" applyFill="1" applyBorder="1" applyAlignment="1">
      <alignment horizontal="center" vertical="center"/>
    </xf>
    <xf numFmtId="2" fontId="14"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6"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9" fillId="8" borderId="1" xfId="0" applyFont="1" applyFill="1" applyBorder="1" applyAlignment="1">
      <alignment horizontal="center" vertical="center"/>
    </xf>
    <xf numFmtId="9" fontId="9" fillId="8" borderId="1" xfId="1" applyFont="1" applyFill="1" applyBorder="1" applyAlignment="1">
      <alignment horizontal="center" vertical="center"/>
    </xf>
    <xf numFmtId="14" fontId="14" fillId="0" borderId="1" xfId="0" applyNumberFormat="1" applyFont="1" applyBorder="1" applyAlignment="1">
      <alignment horizontal="center" vertical="center" wrapText="1" shrinkToFit="1"/>
    </xf>
    <xf numFmtId="0" fontId="7" fillId="3" borderId="1" xfId="0" applyFont="1" applyFill="1" applyBorder="1" applyAlignment="1">
      <alignment vertical="top" wrapText="1"/>
    </xf>
    <xf numFmtId="0" fontId="14" fillId="0" borderId="1" xfId="0" applyFont="1" applyBorder="1" applyAlignment="1">
      <alignment horizontal="center" vertical="center"/>
    </xf>
    <xf numFmtId="0" fontId="14" fillId="3" borderId="1" xfId="0" applyFont="1" applyFill="1" applyBorder="1" applyAlignment="1">
      <alignment vertical="top" wrapText="1"/>
    </xf>
    <xf numFmtId="10" fontId="14"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wrapText="1"/>
    </xf>
    <xf numFmtId="164" fontId="14" fillId="11" borderId="1" xfId="0" applyNumberFormat="1" applyFont="1" applyFill="1" applyBorder="1" applyAlignment="1">
      <alignment horizontal="center" vertical="center" wrapText="1"/>
    </xf>
    <xf numFmtId="0" fontId="7" fillId="3" borderId="1" xfId="0" applyFont="1" applyFill="1" applyBorder="1" applyAlignment="1">
      <alignment horizontal="center" vertical="top" wrapText="1"/>
    </xf>
    <xf numFmtId="0" fontId="17" fillId="3" borderId="1" xfId="0" applyFont="1" applyFill="1" applyBorder="1" applyAlignment="1">
      <alignment vertical="top" wrapText="1"/>
    </xf>
    <xf numFmtId="0" fontId="17" fillId="3" borderId="1" xfId="0" applyFont="1" applyFill="1" applyBorder="1" applyAlignment="1">
      <alignment horizontal="center" vertical="top" wrapText="1"/>
    </xf>
    <xf numFmtId="0" fontId="14" fillId="3" borderId="1" xfId="0" applyFont="1" applyFill="1" applyBorder="1" applyAlignment="1">
      <alignment vertical="center" wrapText="1"/>
    </xf>
    <xf numFmtId="166" fontId="7" fillId="0" borderId="1" xfId="0" applyNumberFormat="1" applyFont="1" applyBorder="1" applyAlignment="1">
      <alignment horizontal="center" vertical="center"/>
    </xf>
    <xf numFmtId="166" fontId="7" fillId="3" borderId="1" xfId="0" applyNumberFormat="1" applyFont="1" applyFill="1" applyBorder="1" applyAlignment="1">
      <alignment horizontal="center" vertical="center"/>
    </xf>
    <xf numFmtId="0" fontId="7" fillId="0" borderId="1" xfId="0" applyFont="1" applyBorder="1" applyAlignment="1">
      <alignment horizontal="right" vertical="center"/>
    </xf>
    <xf numFmtId="167" fontId="14" fillId="0" borderId="1" xfId="0" applyNumberFormat="1" applyFont="1" applyBorder="1" applyAlignment="1">
      <alignment horizontal="center" vertical="center"/>
    </xf>
    <xf numFmtId="0" fontId="0" fillId="12" borderId="1" xfId="0" applyFill="1" applyBorder="1" applyAlignment="1">
      <alignment vertical="center" wrapText="1"/>
    </xf>
    <xf numFmtId="0" fontId="7" fillId="12" borderId="1" xfId="0" applyFont="1" applyFill="1" applyBorder="1" applyAlignment="1">
      <alignment horizontal="center" vertical="center"/>
    </xf>
    <xf numFmtId="0" fontId="7" fillId="12" borderId="1" xfId="0" applyFont="1" applyFill="1" applyBorder="1" applyAlignment="1">
      <alignment vertical="center" wrapText="1"/>
    </xf>
    <xf numFmtId="0" fontId="7" fillId="12" borderId="1"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0" xfId="0" applyFont="1"/>
    <xf numFmtId="168" fontId="14"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5" fillId="6" borderId="1" xfId="1" applyNumberFormat="1" applyFont="1" applyFill="1" applyBorder="1" applyAlignment="1">
      <alignment horizontal="center" vertical="center"/>
    </xf>
    <xf numFmtId="9" fontId="14" fillId="3" borderId="1" xfId="1" applyFont="1" applyFill="1" applyBorder="1" applyAlignment="1">
      <alignment horizontal="center" vertical="center"/>
    </xf>
    <xf numFmtId="170" fontId="14" fillId="3" borderId="1"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xf>
    <xf numFmtId="0" fontId="14" fillId="7" borderId="1" xfId="0" applyFont="1" applyFill="1" applyBorder="1"/>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7" fillId="3" borderId="1" xfId="0" applyFont="1" applyFill="1" applyBorder="1" applyAlignment="1">
      <alignment wrapText="1"/>
    </xf>
    <xf numFmtId="4" fontId="7" fillId="3" borderId="1" xfId="0" applyNumberFormat="1" applyFont="1" applyFill="1" applyBorder="1" applyAlignment="1">
      <alignment vertic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0" fillId="0" borderId="1" xfId="0" applyBorder="1" applyAlignment="1">
      <alignment horizontal="center" vertical="center"/>
    </xf>
    <xf numFmtId="1" fontId="7" fillId="3"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1" fontId="7" fillId="3" borderId="1" xfId="0" applyNumberFormat="1" applyFont="1" applyFill="1" applyBorder="1" applyAlignment="1">
      <alignment horizontal="center" vertical="center"/>
    </xf>
    <xf numFmtId="172" fontId="7"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7" fillId="12" borderId="1" xfId="0" applyFont="1" applyFill="1" applyBorder="1" applyAlignment="1">
      <alignment horizontal="left" vertical="top" wrapText="1"/>
    </xf>
    <xf numFmtId="14" fontId="9" fillId="0" borderId="1" xfId="0" applyNumberFormat="1" applyFont="1" applyBorder="1"/>
    <xf numFmtId="0" fontId="0" fillId="0" borderId="1" xfId="0" applyBorder="1"/>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4" fillId="0" borderId="1" xfId="0" applyNumberFormat="1" applyFont="1" applyBorder="1" applyAlignment="1">
      <alignment horizontal="center" vertical="center"/>
    </xf>
    <xf numFmtId="170" fontId="14" fillId="0" borderId="1" xfId="0" applyNumberFormat="1" applyFont="1" applyBorder="1" applyAlignment="1">
      <alignment horizontal="center" vertical="center"/>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vertical="top" wrapText="1"/>
    </xf>
    <xf numFmtId="0" fontId="7" fillId="0" borderId="1" xfId="0" applyFont="1" applyBorder="1" applyAlignment="1">
      <alignment horizontal="center" vertical="top" wrapText="1"/>
    </xf>
    <xf numFmtId="173" fontId="7" fillId="4" borderId="1" xfId="0" applyNumberFormat="1" applyFont="1" applyFill="1" applyBorder="1"/>
    <xf numFmtId="0" fontId="7" fillId="3" borderId="1" xfId="0" applyFont="1" applyFill="1" applyBorder="1" applyAlignment="1">
      <alignment horizontal="right" vertical="center"/>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0" fontId="7" fillId="4" borderId="1" xfId="0" applyFont="1" applyFill="1" applyBorder="1" applyAlignment="1">
      <alignment vertical="center"/>
    </xf>
    <xf numFmtId="170" fontId="14"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5" fillId="4" borderId="1" xfId="1" applyNumberFormat="1" applyFont="1" applyFill="1" applyBorder="1" applyAlignment="1">
      <alignment horizontal="center" vertical="center"/>
    </xf>
    <xf numFmtId="0" fontId="7" fillId="4" borderId="2" xfId="0" applyFont="1" applyFill="1" applyBorder="1" applyAlignment="1">
      <alignment vertical="top" wrapText="1"/>
    </xf>
    <xf numFmtId="0" fontId="7" fillId="3" borderId="2" xfId="0" applyFont="1" applyFill="1" applyBorder="1" applyAlignment="1">
      <alignment vertical="top" wrapText="1"/>
    </xf>
    <xf numFmtId="170" fontId="14" fillId="0" borderId="1" xfId="0" applyNumberFormat="1" applyFont="1" applyBorder="1" applyAlignment="1">
      <alignment horizontal="right" vertical="center"/>
    </xf>
    <xf numFmtId="0" fontId="7" fillId="0" borderId="1" xfId="0" applyFont="1" applyBorder="1" applyAlignment="1">
      <alignment horizontal="right" vertical="center" wrapText="1"/>
    </xf>
    <xf numFmtId="166" fontId="7" fillId="0" borderId="1" xfId="0" applyNumberFormat="1" applyFont="1" applyBorder="1" applyAlignment="1">
      <alignment horizontal="left" vertical="center"/>
    </xf>
    <xf numFmtId="174" fontId="14" fillId="3" borderId="1" xfId="0" applyNumberFormat="1" applyFont="1" applyFill="1" applyBorder="1" applyAlignment="1">
      <alignment horizontal="center" vertical="center"/>
    </xf>
    <xf numFmtId="14" fontId="1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7" fillId="4" borderId="1" xfId="0" applyNumberFormat="1" applyFont="1" applyFill="1" applyBorder="1" applyAlignment="1">
      <alignment vertical="center" wrapText="1"/>
    </xf>
    <xf numFmtId="166" fontId="7" fillId="0" borderId="1" xfId="0" applyNumberFormat="1" applyFont="1" applyBorder="1" applyAlignment="1">
      <alignment vertical="center" wrapText="1"/>
    </xf>
    <xf numFmtId="166" fontId="7" fillId="0" borderId="1" xfId="0" applyNumberFormat="1" applyFont="1" applyBorder="1" applyAlignment="1">
      <alignment horizontal="center" vertical="center" wrapText="1"/>
    </xf>
    <xf numFmtId="0" fontId="9" fillId="3" borderId="1" xfId="0" applyFont="1" applyFill="1" applyBorder="1" applyAlignment="1">
      <alignment horizontal="left" vertical="top" wrapText="1"/>
    </xf>
    <xf numFmtId="14" fontId="9" fillId="0" borderId="1" xfId="0" applyNumberFormat="1" applyFont="1" applyBorder="1" applyAlignment="1">
      <alignment horizontal="center" vertical="center"/>
    </xf>
    <xf numFmtId="0" fontId="6" fillId="3" borderId="1" xfId="0" applyFont="1" applyFill="1" applyBorder="1" applyAlignment="1">
      <alignment horizontal="left" vertical="top"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shrinkToFit="1"/>
    </xf>
    <xf numFmtId="0" fontId="9" fillId="0" borderId="1" xfId="0" applyFont="1" applyBorder="1" applyAlignment="1">
      <alignment horizontal="center" vertical="center"/>
    </xf>
    <xf numFmtId="0" fontId="6" fillId="3" borderId="1" xfId="0" applyFont="1" applyFill="1" applyBorder="1" applyAlignment="1">
      <alignment vertical="top" wrapText="1"/>
    </xf>
    <xf numFmtId="0" fontId="9" fillId="3" borderId="1" xfId="0" applyFont="1" applyFill="1" applyBorder="1" applyAlignment="1">
      <alignment vertical="top" wrapText="1"/>
    </xf>
    <xf numFmtId="170" fontId="9" fillId="0" borderId="1" xfId="0" applyNumberFormat="1" applyFont="1" applyBorder="1" applyAlignment="1">
      <alignment horizontal="center" vertical="center"/>
    </xf>
    <xf numFmtId="0" fontId="6" fillId="3" borderId="1" xfId="0" applyFont="1" applyFill="1" applyBorder="1" applyAlignment="1">
      <alignment horizontal="center" vertical="top" wrapText="1"/>
    </xf>
    <xf numFmtId="0" fontId="6" fillId="4" borderId="1" xfId="0" applyFont="1" applyFill="1" applyBorder="1" applyAlignment="1">
      <alignment vertical="top" wrapText="1"/>
    </xf>
    <xf numFmtId="0" fontId="6" fillId="0" borderId="1" xfId="0" applyFont="1" applyBorder="1" applyAlignment="1">
      <alignment horizontal="center" vertical="top" wrapText="1"/>
    </xf>
    <xf numFmtId="0" fontId="18" fillId="3" borderId="1" xfId="0" applyFont="1" applyFill="1" applyBorder="1" applyAlignment="1">
      <alignment horizontal="center" vertical="top" wrapText="1"/>
    </xf>
    <xf numFmtId="0" fontId="9" fillId="3" borderId="1" xfId="0" applyFont="1" applyFill="1" applyBorder="1" applyAlignment="1">
      <alignment vertical="center" wrapText="1"/>
    </xf>
    <xf numFmtId="173" fontId="6" fillId="4" borderId="1" xfId="0" applyNumberFormat="1" applyFont="1" applyFill="1" applyBorder="1"/>
    <xf numFmtId="166" fontId="6"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9" fillId="4" borderId="1" xfId="0" applyFont="1" applyFill="1" applyBorder="1" applyAlignment="1">
      <alignment vertical="center" wrapText="1"/>
    </xf>
    <xf numFmtId="0" fontId="6" fillId="4" borderId="1" xfId="0" applyFont="1" applyFill="1" applyBorder="1" applyAlignment="1">
      <alignment vertical="center"/>
    </xf>
    <xf numFmtId="167" fontId="9"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70" fontId="9" fillId="0" borderId="0" xfId="0" applyNumberFormat="1" applyFont="1" applyAlignment="1">
      <alignment horizontal="center" vertical="center"/>
    </xf>
    <xf numFmtId="0" fontId="6" fillId="0" borderId="0" xfId="0" applyFont="1"/>
    <xf numFmtId="0" fontId="15" fillId="0" borderId="0" xfId="0" applyFont="1"/>
    <xf numFmtId="14" fontId="15" fillId="0" borderId="0" xfId="0" applyNumberFormat="1" applyFont="1"/>
    <xf numFmtId="166" fontId="20" fillId="0" borderId="1" xfId="0" applyNumberFormat="1" applyFont="1" applyBorder="1" applyAlignment="1">
      <alignment horizontal="center" vertical="center" wrapText="1"/>
    </xf>
    <xf numFmtId="10" fontId="0" fillId="7" borderId="1" xfId="0" applyNumberFormat="1" applyFill="1" applyBorder="1" applyAlignment="1">
      <alignment horizontal="center"/>
    </xf>
    <xf numFmtId="2" fontId="0" fillId="0" borderId="0" xfId="0" applyNumberFormat="1"/>
    <xf numFmtId="170" fontId="14"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4" fillId="0" borderId="1" xfId="0" applyFont="1" applyBorder="1" applyAlignment="1">
      <alignment horizontal="left" vertical="center" wrapText="1"/>
    </xf>
    <xf numFmtId="43" fontId="14" fillId="0" borderId="1" xfId="2" applyFont="1" applyBorder="1" applyAlignment="1">
      <alignment horizontal="center" vertical="center" wrapText="1"/>
    </xf>
    <xf numFmtId="166" fontId="14" fillId="0" borderId="1" xfId="0" applyNumberFormat="1" applyFont="1" applyBorder="1" applyAlignment="1">
      <alignment horizontal="center" vertical="center" wrapText="1"/>
    </xf>
    <xf numFmtId="175" fontId="14" fillId="0" borderId="1" xfId="0" applyNumberFormat="1" applyFont="1" applyBorder="1" applyAlignment="1">
      <alignment horizontal="center" vertical="center" wrapText="1"/>
    </xf>
    <xf numFmtId="10" fontId="14"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Border="1" applyAlignment="1">
      <alignment horizontal="left" vertical="center" wrapText="1"/>
    </xf>
    <xf numFmtId="43" fontId="21" fillId="0" borderId="1" xfId="2" applyFont="1" applyFill="1" applyBorder="1" applyAlignment="1">
      <alignment horizontal="center" vertical="center" wrapText="1"/>
    </xf>
    <xf numFmtId="0" fontId="21" fillId="0" borderId="1" xfId="0" applyFont="1" applyBorder="1" applyAlignment="1">
      <alignment horizontal="center" vertical="center"/>
    </xf>
    <xf numFmtId="43" fontId="21" fillId="0" borderId="1" xfId="2" applyFont="1" applyFill="1" applyBorder="1" applyAlignment="1">
      <alignment horizontal="right" vertical="center" wrapText="1"/>
    </xf>
    <xf numFmtId="166" fontId="21" fillId="0" borderId="1" xfId="0" applyNumberFormat="1" applyFont="1" applyBorder="1" applyAlignment="1">
      <alignment horizontal="center" vertical="center"/>
    </xf>
    <xf numFmtId="175"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0" fontId="21" fillId="0" borderId="1" xfId="1" applyNumberFormat="1" applyFont="1" applyFill="1" applyBorder="1" applyAlignment="1">
      <alignment horizontal="center" vertical="center" wrapText="1"/>
    </xf>
    <xf numFmtId="0" fontId="21" fillId="0" borderId="1" xfId="0" applyFont="1" applyBorder="1" applyAlignment="1">
      <alignment horizontal="left" vertical="center"/>
    </xf>
    <xf numFmtId="176" fontId="21" fillId="0" borderId="1" xfId="0" applyNumberFormat="1" applyFont="1" applyBorder="1" applyAlignment="1">
      <alignment horizontal="right" vertical="center" wrapText="1"/>
    </xf>
    <xf numFmtId="0" fontId="21" fillId="0" borderId="0" xfId="0" applyFont="1"/>
    <xf numFmtId="43" fontId="21" fillId="0" borderId="1" xfId="2" applyFont="1" applyFill="1" applyBorder="1" applyAlignment="1">
      <alignment horizontal="center" vertical="center"/>
    </xf>
    <xf numFmtId="0" fontId="21"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4" fillId="0" borderId="2" xfId="1" applyNumberFormat="1" applyFont="1" applyFill="1" applyBorder="1" applyAlignment="1">
      <alignment horizontal="center" vertical="center" wrapText="1"/>
    </xf>
    <xf numFmtId="9" fontId="21"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1"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9" fontId="0" fillId="4" borderId="1" xfId="1" applyNumberFormat="1" applyFont="1" applyFill="1" applyBorder="1" applyAlignment="1">
      <alignment horizontal="center" vertical="center"/>
    </xf>
    <xf numFmtId="164" fontId="14" fillId="11" borderId="1" xfId="0" applyNumberFormat="1" applyFont="1" applyFill="1" applyBorder="1" applyAlignment="1">
      <alignment vertical="center" wrapText="1"/>
    </xf>
    <xf numFmtId="10" fontId="14" fillId="11" borderId="2" xfId="0" applyNumberFormat="1" applyFont="1" applyFill="1" applyBorder="1" applyAlignment="1">
      <alignment horizontal="center" vertical="center" wrapText="1"/>
    </xf>
    <xf numFmtId="169" fontId="22" fillId="0" borderId="1" xfId="1" applyNumberFormat="1" applyFont="1" applyBorder="1" applyAlignment="1">
      <alignment horizontal="center" vertical="center"/>
    </xf>
    <xf numFmtId="10" fontId="25" fillId="4" borderId="1" xfId="1" applyNumberFormat="1" applyFont="1" applyFill="1" applyBorder="1" applyAlignment="1">
      <alignment horizontal="center" vertical="center"/>
    </xf>
    <xf numFmtId="10" fontId="14" fillId="0" borderId="1" xfId="3" applyNumberFormat="1" applyFont="1" applyBorder="1" applyAlignment="1">
      <alignment horizontal="center" vertical="center"/>
    </xf>
    <xf numFmtId="0" fontId="14" fillId="11" borderId="1" xfId="3" applyFont="1" applyFill="1" applyBorder="1" applyAlignment="1">
      <alignment horizontal="center" vertical="center" wrapText="1"/>
    </xf>
    <xf numFmtId="0" fontId="14" fillId="11" borderId="1" xfId="3" applyFont="1" applyFill="1" applyBorder="1" applyAlignment="1">
      <alignment vertical="center" wrapText="1"/>
    </xf>
    <xf numFmtId="10" fontId="14" fillId="0" borderId="1" xfId="5" applyNumberFormat="1" applyFont="1" applyBorder="1" applyAlignment="1">
      <alignment horizontal="center" vertical="center"/>
    </xf>
    <xf numFmtId="9" fontId="4" fillId="6" borderId="1" xfId="6" applyFont="1" applyFill="1" applyBorder="1" applyAlignment="1">
      <alignment horizontal="center" vertical="center"/>
    </xf>
    <xf numFmtId="9" fontId="15" fillId="6" borderId="1" xfId="6" applyFont="1" applyFill="1" applyBorder="1" applyAlignment="1">
      <alignment horizontal="center" vertical="center"/>
    </xf>
    <xf numFmtId="10" fontId="14" fillId="11" borderId="1" xfId="5" applyNumberFormat="1" applyFont="1" applyFill="1" applyBorder="1" applyAlignment="1">
      <alignment horizontal="center" vertical="center" wrapText="1"/>
    </xf>
    <xf numFmtId="0" fontId="7" fillId="3" borderId="1" xfId="5" applyFont="1" applyFill="1" applyBorder="1" applyAlignment="1">
      <alignment horizontal="left" vertical="center" wrapText="1"/>
    </xf>
    <xf numFmtId="4" fontId="4" fillId="0" borderId="1" xfId="5" applyNumberFormat="1" applyBorder="1" applyAlignment="1">
      <alignment horizontal="right" vertical="center"/>
    </xf>
    <xf numFmtId="166" fontId="7" fillId="0" borderId="1" xfId="0" applyNumberFormat="1" applyFont="1" applyBorder="1" applyAlignment="1">
      <alignment horizontal="left" vertical="center" wrapText="1"/>
    </xf>
    <xf numFmtId="173" fontId="6" fillId="0" borderId="1" xfId="0" applyNumberFormat="1" applyFont="1" applyBorder="1"/>
    <xf numFmtId="0" fontId="0" fillId="0" borderId="1" xfId="0" applyBorder="1" applyAlignment="1">
      <alignment horizontal="right" vertical="center"/>
    </xf>
    <xf numFmtId="170" fontId="22" fillId="0" borderId="1" xfId="10" applyNumberFormat="1" applyFont="1" applyBorder="1" applyAlignment="1">
      <alignment horizontal="center" vertical="center"/>
    </xf>
    <xf numFmtId="0" fontId="22" fillId="3" borderId="1" xfId="10" applyFont="1" applyFill="1" applyBorder="1" applyAlignment="1">
      <alignment vertical="center" wrapText="1"/>
    </xf>
    <xf numFmtId="166" fontId="23" fillId="0" borderId="1" xfId="10" applyNumberFormat="1" applyFont="1" applyBorder="1" applyAlignment="1">
      <alignment horizontal="center" vertical="center"/>
    </xf>
    <xf numFmtId="10" fontId="2" fillId="7" borderId="1" xfId="13" applyNumberFormat="1" applyFont="1" applyFill="1" applyBorder="1" applyAlignment="1">
      <alignment horizontal="center" vertical="center"/>
    </xf>
    <xf numFmtId="9" fontId="15" fillId="6" borderId="1" xfId="13" applyFont="1" applyFill="1" applyBorder="1" applyAlignment="1">
      <alignment horizontal="center" vertical="center"/>
    </xf>
    <xf numFmtId="9" fontId="9" fillId="8" borderId="1" xfId="13" applyFont="1" applyFill="1" applyBorder="1" applyAlignment="1">
      <alignment horizontal="center" vertical="center"/>
    </xf>
    <xf numFmtId="10" fontId="22" fillId="0" borderId="1" xfId="10" applyNumberFormat="1" applyFont="1" applyBorder="1" applyAlignment="1">
      <alignment horizontal="center" vertical="center"/>
    </xf>
    <xf numFmtId="10" fontId="29" fillId="7" borderId="1" xfId="11" applyNumberFormat="1" applyFont="1" applyFill="1" applyBorder="1" applyAlignment="1">
      <alignment horizontal="center" vertical="center"/>
    </xf>
    <xf numFmtId="10" fontId="14" fillId="3" borderId="1" xfId="12" applyNumberFormat="1" applyFont="1" applyFill="1" applyBorder="1" applyAlignment="1">
      <alignment horizontal="center" vertical="center"/>
    </xf>
    <xf numFmtId="10" fontId="9" fillId="7" borderId="1" xfId="12" applyNumberFormat="1" applyFont="1" applyFill="1" applyBorder="1" applyAlignment="1">
      <alignment horizontal="center"/>
    </xf>
    <xf numFmtId="10" fontId="4" fillId="4" borderId="1" xfId="6" applyNumberFormat="1" applyFont="1" applyFill="1" applyBorder="1" applyAlignment="1">
      <alignment horizontal="center" vertical="center"/>
    </xf>
    <xf numFmtId="10" fontId="4" fillId="7" borderId="1" xfId="6" applyNumberFormat="1" applyFont="1" applyFill="1" applyBorder="1" applyAlignment="1">
      <alignment horizontal="center" vertical="center"/>
    </xf>
    <xf numFmtId="10" fontId="24"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5" fillId="4" borderId="1" xfId="6" applyNumberFormat="1" applyFont="1" applyFill="1" applyBorder="1" applyAlignment="1">
      <alignment horizontal="center" vertical="center"/>
    </xf>
    <xf numFmtId="0" fontId="7" fillId="12" borderId="1" xfId="0" applyFont="1" applyFill="1" applyBorder="1" applyAlignment="1">
      <alignment horizontal="center" vertical="center" wrapText="1"/>
    </xf>
    <xf numFmtId="0" fontId="7"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9" borderId="2"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7" fillId="9" borderId="6" xfId="0" applyFont="1" applyFill="1" applyBorder="1" applyAlignment="1">
      <alignment horizontal="left" vertical="top" wrapText="1"/>
    </xf>
    <xf numFmtId="0" fontId="7" fillId="9" borderId="7" xfId="0" applyFont="1" applyFill="1" applyBorder="1" applyAlignment="1">
      <alignment horizontal="left" vertical="top" wrapText="1"/>
    </xf>
    <xf numFmtId="0" fontId="7" fillId="9" borderId="8" xfId="0" applyFont="1" applyFill="1" applyBorder="1" applyAlignment="1">
      <alignment horizontal="left" vertical="top" wrapText="1"/>
    </xf>
    <xf numFmtId="0" fontId="7" fillId="9" borderId="0" xfId="0" applyFont="1" applyFill="1" applyAlignment="1">
      <alignment horizontal="left" vertical="top" wrapText="1"/>
    </xf>
    <xf numFmtId="0" fontId="7" fillId="9" borderId="9" xfId="0" applyFont="1" applyFill="1" applyBorder="1" applyAlignment="1">
      <alignment horizontal="left" vertical="top" wrapText="1"/>
    </xf>
    <xf numFmtId="0" fontId="7" fillId="9" borderId="10" xfId="0" applyFont="1" applyFill="1" applyBorder="1" applyAlignment="1">
      <alignment horizontal="left" vertical="top" wrapText="1"/>
    </xf>
    <xf numFmtId="0" fontId="7" fillId="9" borderId="11" xfId="0" applyFont="1" applyFill="1" applyBorder="1" applyAlignment="1">
      <alignment horizontal="left" vertical="top" wrapText="1"/>
    </xf>
    <xf numFmtId="0" fontId="7" fillId="9" borderId="12" xfId="0" applyFont="1" applyFill="1" applyBorder="1" applyAlignment="1">
      <alignment horizontal="left" vertical="top"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left" vertical="top" wrapText="1"/>
    </xf>
    <xf numFmtId="0" fontId="7" fillId="10" borderId="1" xfId="0" applyFont="1" applyFill="1" applyBorder="1" applyAlignment="1">
      <alignment horizontal="left" vertical="top" wrapText="1"/>
    </xf>
    <xf numFmtId="0" fontId="14" fillId="11" borderId="1" xfId="0" applyFont="1" applyFill="1" applyBorder="1" applyAlignment="1">
      <alignment horizontal="center" vertical="center" wrapText="1"/>
    </xf>
    <xf numFmtId="164" fontId="14" fillId="11" borderId="1" xfId="0" applyNumberFormat="1" applyFont="1" applyFill="1" applyBorder="1" applyAlignment="1">
      <alignment horizontal="center" vertical="center" wrapText="1"/>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0" fontId="7" fillId="3" borderId="1" xfId="0" applyFont="1" applyFill="1" applyBorder="1" applyAlignment="1">
      <alignment horizontal="left" wrapText="1"/>
    </xf>
    <xf numFmtId="0" fontId="14" fillId="7" borderId="1" xfId="0" applyFont="1" applyFill="1" applyBorder="1" applyAlignment="1">
      <alignment horizontal="center"/>
    </xf>
    <xf numFmtId="0" fontId="7" fillId="3" borderId="1" xfId="0" applyFont="1" applyFill="1" applyBorder="1" applyAlignment="1">
      <alignment horizont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10" fontId="9" fillId="7" borderId="2" xfId="12" applyNumberFormat="1" applyFont="1" applyFill="1" applyBorder="1" applyAlignment="1">
      <alignment horizontal="center"/>
    </xf>
    <xf numFmtId="10" fontId="9" fillId="7" borderId="4" xfId="12" applyNumberFormat="1" applyFont="1" applyFill="1" applyBorder="1" applyAlignment="1">
      <alignment horizontal="center"/>
    </xf>
    <xf numFmtId="0" fontId="14"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7"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7" fillId="10" borderId="1" xfId="12" applyFont="1" applyFill="1" applyBorder="1" applyAlignment="1">
      <alignment horizontal="left" vertical="center" wrapText="1"/>
    </xf>
    <xf numFmtId="0" fontId="7" fillId="3" borderId="1" xfId="0" applyFont="1" applyFill="1" applyBorder="1" applyAlignment="1">
      <alignment horizontal="center" vertical="center" wrapText="1"/>
    </xf>
    <xf numFmtId="166" fontId="7"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7"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4" fillId="0" borderId="2" xfId="5" applyNumberFormat="1" applyBorder="1" applyAlignment="1">
      <alignment horizontal="center" vertical="center"/>
    </xf>
    <xf numFmtId="14" fontId="4" fillId="0" borderId="4" xfId="5" applyNumberFormat="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6"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0" xfId="0" applyFont="1" applyFill="1" applyAlignment="1">
      <alignment horizontal="left" vertical="center" wrapText="1"/>
    </xf>
    <xf numFmtId="0" fontId="11" fillId="13" borderId="9" xfId="0" applyFont="1" applyFill="1" applyBorder="1" applyAlignment="1">
      <alignment horizontal="left" vertical="center" wrapText="1"/>
    </xf>
    <xf numFmtId="0" fontId="11" fillId="13" borderId="10"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11" fillId="13" borderId="12" xfId="0" applyFont="1" applyFill="1" applyBorder="1" applyAlignment="1">
      <alignment horizontal="left" vertical="center" wrapText="1"/>
    </xf>
    <xf numFmtId="164" fontId="14" fillId="11" borderId="2" xfId="0" applyNumberFormat="1" applyFont="1" applyFill="1" applyBorder="1" applyAlignment="1">
      <alignment horizontal="center" vertical="center" wrapText="1"/>
    </xf>
    <xf numFmtId="164" fontId="14" fillId="11" borderId="4" xfId="0" applyNumberFormat="1" applyFont="1" applyFill="1" applyBorder="1" applyAlignment="1">
      <alignment horizontal="center" vertical="center" wrapText="1"/>
    </xf>
    <xf numFmtId="10" fontId="14" fillId="11" borderId="2" xfId="0" applyNumberFormat="1" applyFont="1" applyFill="1" applyBorder="1" applyAlignment="1">
      <alignment horizontal="center" vertical="center" wrapText="1"/>
    </xf>
    <xf numFmtId="10" fontId="14" fillId="11" borderId="4" xfId="0" applyNumberFormat="1" applyFont="1" applyFill="1" applyBorder="1" applyAlignment="1">
      <alignment horizontal="center" vertical="center" wrapText="1"/>
    </xf>
    <xf numFmtId="0" fontId="28" fillId="9" borderId="5" xfId="12" applyFont="1" applyFill="1" applyBorder="1" applyAlignment="1">
      <alignment horizontal="left" vertical="top" wrapText="1"/>
    </xf>
    <xf numFmtId="0" fontId="30" fillId="9" borderId="6" xfId="12" applyFont="1" applyFill="1" applyBorder="1" applyAlignment="1">
      <alignment horizontal="left" vertical="top" wrapText="1"/>
    </xf>
    <xf numFmtId="0" fontId="30" fillId="9" borderId="7" xfId="12" applyFont="1" applyFill="1" applyBorder="1" applyAlignment="1">
      <alignment horizontal="left" vertical="top" wrapText="1"/>
    </xf>
    <xf numFmtId="0" fontId="30" fillId="9" borderId="8" xfId="12" applyFont="1" applyFill="1" applyBorder="1" applyAlignment="1">
      <alignment horizontal="left" vertical="top" wrapText="1"/>
    </xf>
    <xf numFmtId="0" fontId="30" fillId="9" borderId="0" xfId="12" applyFont="1" applyFill="1" applyAlignment="1">
      <alignment horizontal="left" vertical="top" wrapText="1"/>
    </xf>
    <xf numFmtId="0" fontId="30" fillId="9" borderId="9" xfId="12" applyFont="1" applyFill="1" applyBorder="1" applyAlignment="1">
      <alignment horizontal="left" vertical="top" wrapText="1"/>
    </xf>
    <xf numFmtId="0" fontId="30" fillId="9" borderId="10" xfId="12" applyFont="1" applyFill="1" applyBorder="1" applyAlignment="1">
      <alignment horizontal="left" vertical="top" wrapText="1"/>
    </xf>
    <xf numFmtId="0" fontId="30" fillId="9" borderId="11" xfId="12" applyFont="1" applyFill="1" applyBorder="1" applyAlignment="1">
      <alignment horizontal="left" vertical="top" wrapText="1"/>
    </xf>
    <xf numFmtId="0" fontId="30"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7" fillId="10" borderId="1" xfId="12" applyFont="1" applyFill="1" applyBorder="1" applyAlignment="1">
      <alignment horizontal="left" vertical="top" wrapText="1"/>
    </xf>
    <xf numFmtId="10" fontId="14" fillId="11" borderId="2" xfId="5" applyNumberFormat="1" applyFont="1" applyFill="1" applyBorder="1" applyAlignment="1">
      <alignment horizontal="center" vertical="center" wrapText="1"/>
    </xf>
    <xf numFmtId="10" fontId="14" fillId="11" borderId="4" xfId="5"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16" fillId="0" borderId="5" xfId="12" applyFont="1" applyBorder="1" applyAlignment="1">
      <alignment horizontal="left" vertical="center" wrapText="1"/>
    </xf>
    <xf numFmtId="0" fontId="16" fillId="0" borderId="6" xfId="12" applyFont="1" applyBorder="1" applyAlignment="1">
      <alignment horizontal="left" vertical="center" wrapText="1"/>
    </xf>
    <xf numFmtId="0" fontId="16" fillId="0" borderId="7" xfId="12" applyFont="1" applyBorder="1" applyAlignment="1">
      <alignment horizontal="left" vertical="center" wrapText="1"/>
    </xf>
    <xf numFmtId="0" fontId="16" fillId="0" borderId="8" xfId="12" applyFont="1" applyBorder="1" applyAlignment="1">
      <alignment horizontal="left" vertical="center" wrapText="1"/>
    </xf>
    <xf numFmtId="0" fontId="16" fillId="0" borderId="0" xfId="12" applyFont="1" applyAlignment="1">
      <alignment horizontal="left" vertical="center" wrapText="1"/>
    </xf>
    <xf numFmtId="0" fontId="16" fillId="0" borderId="9" xfId="12" applyFont="1" applyBorder="1" applyAlignment="1">
      <alignment horizontal="left" vertical="center" wrapText="1"/>
    </xf>
    <xf numFmtId="0" fontId="16" fillId="0" borderId="10" xfId="12" applyFont="1" applyBorder="1" applyAlignment="1">
      <alignment horizontal="left" vertical="center" wrapText="1"/>
    </xf>
    <xf numFmtId="0" fontId="16" fillId="0" borderId="11" xfId="12" applyFont="1" applyBorder="1" applyAlignment="1">
      <alignment horizontal="left" vertical="center" wrapText="1"/>
    </xf>
    <xf numFmtId="0" fontId="16" fillId="0" borderId="12" xfId="12" applyFont="1" applyBorder="1" applyAlignment="1">
      <alignment horizontal="left" vertical="center" wrapText="1"/>
    </xf>
    <xf numFmtId="0" fontId="0" fillId="0" borderId="1" xfId="12" applyFont="1" applyBorder="1" applyAlignment="1">
      <alignment horizontal="left" vertical="center" wrapText="1"/>
    </xf>
    <xf numFmtId="0" fontId="7" fillId="0" borderId="1" xfId="12" applyFont="1" applyBorder="1" applyAlignment="1">
      <alignment horizontal="left" vertical="center" wrapText="1"/>
    </xf>
    <xf numFmtId="0" fontId="7" fillId="13" borderId="2" xfId="0" applyFont="1" applyFill="1" applyBorder="1" applyAlignment="1">
      <alignment horizontal="center" vertical="top" wrapText="1"/>
    </xf>
    <xf numFmtId="0" fontId="7" fillId="13" borderId="3" xfId="0" applyFont="1" applyFill="1" applyBorder="1" applyAlignment="1">
      <alignment horizontal="center" vertical="top" wrapText="1"/>
    </xf>
    <xf numFmtId="0" fontId="7" fillId="13" borderId="4" xfId="0" applyFont="1" applyFill="1" applyBorder="1" applyAlignment="1">
      <alignment horizontal="center" vertical="top" wrapText="1"/>
    </xf>
    <xf numFmtId="0" fontId="14" fillId="11"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9" fillId="14" borderId="1" xfId="0" applyFont="1" applyFill="1" applyBorder="1" applyAlignment="1">
      <alignment horizontal="center" vertical="top"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23" fillId="16" borderId="1" xfId="10" applyFont="1" applyFill="1" applyBorder="1" applyAlignment="1">
      <alignment horizontal="left" vertical="center" wrapText="1"/>
    </xf>
    <xf numFmtId="0" fontId="31" fillId="17" borderId="1" xfId="10" applyFont="1" applyFill="1" applyBorder="1" applyAlignment="1">
      <alignment horizontal="left" vertical="center" wrapText="1"/>
    </xf>
    <xf numFmtId="0" fontId="27" fillId="17" borderId="1" xfId="10" applyFont="1" applyFill="1" applyBorder="1" applyAlignment="1">
      <alignment horizontal="left" vertical="center" wrapText="1"/>
    </xf>
    <xf numFmtId="0" fontId="6" fillId="0" borderId="1" xfId="0" applyFont="1" applyBorder="1" applyAlignment="1">
      <alignment horizontal="center" vertical="center"/>
    </xf>
    <xf numFmtId="10" fontId="24" fillId="11" borderId="1" xfId="1" applyNumberFormat="1"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0" fontId="9" fillId="0" borderId="1" xfId="0" applyFont="1" applyBorder="1" applyAlignment="1">
      <alignment horizontal="center" vertical="center" wrapText="1"/>
    </xf>
    <xf numFmtId="0" fontId="1" fillId="16" borderId="1" xfId="10" applyFont="1" applyFill="1" applyBorder="1" applyAlignment="1">
      <alignment horizontal="left" vertical="center" wrapText="1"/>
    </xf>
    <xf numFmtId="10" fontId="5" fillId="0" borderId="1" xfId="1" applyNumberFormat="1" applyFont="1" applyBorder="1" applyAlignment="1">
      <alignment horizontal="center" vertical="center"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0.61230000000000018</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5.0000000000000001E-3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0.49459999999999998</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2.76E-2</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0.12820000000000001</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1.46E-2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0.156</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2.6499999999999999E-2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0.16139999999999999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4.19E-2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7">
        <f ca="1">TODAY()</f>
        <v>45580</v>
      </c>
      <c r="C1" s="68"/>
      <c r="D1" s="68"/>
      <c r="E1" s="68"/>
      <c r="F1" s="68"/>
      <c r="G1" s="68"/>
      <c r="H1" s="68"/>
      <c r="I1" s="68"/>
    </row>
    <row r="2" spans="2:20" ht="41.25" customHeight="1">
      <c r="B2" s="211" t="s">
        <v>196</v>
      </c>
      <c r="C2" s="212"/>
      <c r="D2" s="212"/>
      <c r="E2" s="212"/>
      <c r="F2" s="212"/>
      <c r="G2" s="212"/>
      <c r="H2" s="212"/>
      <c r="I2" s="212"/>
      <c r="K2" s="2" t="s">
        <v>228</v>
      </c>
      <c r="M2" s="3"/>
      <c r="N2" s="3"/>
      <c r="O2" s="3"/>
      <c r="P2" s="3"/>
      <c r="Q2" s="3"/>
      <c r="R2" s="3"/>
    </row>
    <row r="3" spans="2:20" ht="60">
      <c r="B3" s="4" t="s">
        <v>197</v>
      </c>
      <c r="C3" s="26" t="s">
        <v>198</v>
      </c>
      <c r="D3" s="213"/>
      <c r="E3" s="214" t="s">
        <v>3</v>
      </c>
      <c r="F3" s="214"/>
      <c r="G3" s="214"/>
      <c r="H3" s="214"/>
      <c r="I3" s="214"/>
      <c r="K3" s="2"/>
      <c r="L3" s="7">
        <v>45322</v>
      </c>
      <c r="M3" s="7">
        <v>45350</v>
      </c>
      <c r="N3" s="7">
        <v>45382</v>
      </c>
      <c r="O3" s="7">
        <v>45412</v>
      </c>
      <c r="P3" s="7">
        <v>45442</v>
      </c>
      <c r="Q3" s="7">
        <v>45473</v>
      </c>
      <c r="R3" s="7">
        <v>45504</v>
      </c>
    </row>
    <row r="4" spans="2:20" ht="90">
      <c r="B4" s="8" t="s">
        <v>199</v>
      </c>
      <c r="C4" s="69" t="s">
        <v>200</v>
      </c>
      <c r="D4" s="213"/>
      <c r="E4" s="215"/>
      <c r="F4" s="215"/>
      <c r="G4" s="215"/>
      <c r="H4" s="215"/>
      <c r="I4" s="215"/>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70">
        <v>6.47</v>
      </c>
      <c r="D5" s="213"/>
      <c r="E5" s="215"/>
      <c r="F5" s="215"/>
      <c r="G5" s="215"/>
      <c r="H5" s="215"/>
      <c r="I5" s="215"/>
      <c r="K5" s="14" t="s">
        <v>8</v>
      </c>
      <c r="L5" s="83">
        <v>0.84150000000000003</v>
      </c>
      <c r="M5" s="83">
        <v>0.84150000000000003</v>
      </c>
      <c r="N5" s="83">
        <v>0.84150000000000003</v>
      </c>
      <c r="O5" s="83">
        <v>0.84150000000000003</v>
      </c>
      <c r="P5" s="83">
        <v>0.9304</v>
      </c>
      <c r="Q5" s="84">
        <f>P5+Q6</f>
        <v>0.99</v>
      </c>
      <c r="R5" s="84">
        <f>Q5+R6</f>
        <v>1</v>
      </c>
    </row>
    <row r="6" spans="2:20" ht="75">
      <c r="B6" s="8" t="s">
        <v>202</v>
      </c>
      <c r="C6" s="69" t="s">
        <v>203</v>
      </c>
      <c r="D6" s="213"/>
      <c r="E6" s="215"/>
      <c r="F6" s="215"/>
      <c r="G6" s="215"/>
      <c r="H6" s="215"/>
      <c r="I6" s="215"/>
      <c r="K6" s="16" t="s">
        <v>11</v>
      </c>
      <c r="L6" s="71">
        <v>0</v>
      </c>
      <c r="M6" s="71">
        <v>0</v>
      </c>
      <c r="N6" s="71">
        <v>0</v>
      </c>
      <c r="O6" s="71">
        <v>0</v>
      </c>
      <c r="P6" s="71">
        <f>P5-O5</f>
        <v>8.8899999999999979E-2</v>
      </c>
      <c r="Q6" s="71">
        <v>5.96E-2</v>
      </c>
      <c r="R6" s="71">
        <v>0.01</v>
      </c>
      <c r="T6" s="126"/>
    </row>
    <row r="7" spans="2:20" ht="60">
      <c r="B7" s="8" t="s">
        <v>204</v>
      </c>
      <c r="C7" s="69" t="s">
        <v>205</v>
      </c>
      <c r="D7" s="213"/>
      <c r="E7" s="215"/>
      <c r="F7" s="215"/>
      <c r="G7" s="215"/>
      <c r="H7" s="215"/>
      <c r="I7" s="215"/>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2">
        <v>43656</v>
      </c>
      <c r="D8" s="213"/>
      <c r="E8" s="215"/>
      <c r="F8" s="215"/>
      <c r="G8" s="215"/>
      <c r="H8" s="215"/>
      <c r="I8" s="215"/>
    </row>
    <row r="9" spans="2:20" ht="45">
      <c r="B9" s="8" t="s">
        <v>207</v>
      </c>
      <c r="C9" s="20">
        <v>45124</v>
      </c>
      <c r="D9" s="213"/>
      <c r="E9" s="215"/>
      <c r="F9" s="215"/>
      <c r="G9" s="215"/>
      <c r="H9" s="215"/>
      <c r="I9" s="215"/>
    </row>
    <row r="10" spans="2:20" ht="45">
      <c r="B10" s="8" t="s">
        <v>208</v>
      </c>
      <c r="C10" s="22">
        <v>151</v>
      </c>
      <c r="D10" s="213"/>
      <c r="E10" s="215"/>
      <c r="F10" s="215"/>
      <c r="G10" s="215"/>
      <c r="H10" s="215"/>
      <c r="I10" s="215"/>
    </row>
    <row r="11" spans="2:20" ht="45">
      <c r="B11" s="21" t="s">
        <v>209</v>
      </c>
      <c r="C11" s="22">
        <v>0</v>
      </c>
      <c r="D11" s="213"/>
      <c r="E11" s="215"/>
      <c r="F11" s="215"/>
      <c r="G11" s="215"/>
      <c r="H11" s="215"/>
      <c r="I11" s="215"/>
    </row>
    <row r="12" spans="2:20" ht="45">
      <c r="B12" s="8" t="s">
        <v>210</v>
      </c>
      <c r="C12" s="20">
        <f>C9+C10+C11</f>
        <v>45275</v>
      </c>
      <c r="D12" s="213"/>
      <c r="E12" s="216" t="s">
        <v>211</v>
      </c>
      <c r="F12" s="217"/>
      <c r="G12" s="217"/>
      <c r="H12" s="217"/>
      <c r="I12" s="218"/>
    </row>
    <row r="13" spans="2:20" ht="45">
      <c r="B13" s="23" t="s">
        <v>212</v>
      </c>
      <c r="C13" s="24">
        <f ca="1">(B1-C9)/(C12-C9)</f>
        <v>3.0198675496688741</v>
      </c>
      <c r="D13" s="213"/>
      <c r="E13" s="219" t="s">
        <v>298</v>
      </c>
      <c r="F13" s="220"/>
      <c r="G13" s="220"/>
      <c r="H13" s="220"/>
      <c r="I13" s="221"/>
    </row>
    <row r="14" spans="2:20" ht="60">
      <c r="B14" s="21" t="s">
        <v>213</v>
      </c>
      <c r="C14" s="73">
        <v>6709073.71</v>
      </c>
      <c r="D14" s="213"/>
      <c r="E14" s="222"/>
      <c r="F14" s="223"/>
      <c r="G14" s="223"/>
      <c r="H14" s="223"/>
      <c r="I14" s="224"/>
    </row>
    <row r="15" spans="2:20" ht="45">
      <c r="B15" s="21" t="s">
        <v>214</v>
      </c>
      <c r="C15" s="73">
        <f>SUM(C23:C28)</f>
        <v>6684958.2400000002</v>
      </c>
      <c r="D15" s="213"/>
      <c r="E15" s="225"/>
      <c r="F15" s="226"/>
      <c r="G15" s="226"/>
      <c r="H15" s="226"/>
      <c r="I15" s="227"/>
    </row>
    <row r="16" spans="2:20" ht="45">
      <c r="B16" s="21" t="s">
        <v>215</v>
      </c>
      <c r="C16" s="24">
        <f>C15/C14</f>
        <v>0.99640554403746451</v>
      </c>
      <c r="D16" s="213"/>
      <c r="E16" s="228" t="s">
        <v>25</v>
      </c>
      <c r="F16" s="229"/>
      <c r="G16" s="229"/>
      <c r="H16" s="229"/>
      <c r="I16" s="229"/>
    </row>
    <row r="17" spans="2:9" ht="45">
      <c r="B17" s="21" t="s">
        <v>216</v>
      </c>
      <c r="C17" s="24">
        <v>1</v>
      </c>
      <c r="D17" s="213"/>
      <c r="E17" s="230" t="s">
        <v>299</v>
      </c>
      <c r="F17" s="231"/>
      <c r="G17" s="231"/>
      <c r="H17" s="231"/>
      <c r="I17" s="231"/>
    </row>
    <row r="18" spans="2:9" ht="75">
      <c r="B18" s="23" t="s">
        <v>217</v>
      </c>
      <c r="C18" s="72">
        <v>45450</v>
      </c>
      <c r="D18" s="213"/>
      <c r="E18" s="231"/>
      <c r="F18" s="231"/>
      <c r="G18" s="231"/>
      <c r="H18" s="231"/>
      <c r="I18" s="231"/>
    </row>
    <row r="19" spans="2:9">
      <c r="B19" s="232" t="s">
        <v>290</v>
      </c>
      <c r="C19" s="232"/>
      <c r="D19" s="213"/>
      <c r="E19" s="27" t="s">
        <v>28</v>
      </c>
      <c r="F19" s="27" t="s">
        <v>29</v>
      </c>
      <c r="G19" s="27" t="s">
        <v>30</v>
      </c>
      <c r="H19" s="233" t="s">
        <v>31</v>
      </c>
      <c r="I19" s="233"/>
    </row>
    <row r="20" spans="2:9">
      <c r="B20" s="232"/>
      <c r="C20" s="232"/>
      <c r="D20" s="213"/>
      <c r="E20" s="74" t="s">
        <v>45</v>
      </c>
      <c r="F20" s="74" t="s">
        <v>45</v>
      </c>
      <c r="G20" s="74" t="s">
        <v>45</v>
      </c>
      <c r="H20" s="234" t="s">
        <v>45</v>
      </c>
      <c r="I20" s="234"/>
    </row>
    <row r="21" spans="2:9" ht="3.75" customHeight="1">
      <c r="B21" s="235"/>
      <c r="C21" s="235"/>
      <c r="D21" s="213"/>
      <c r="E21" s="236"/>
      <c r="F21" s="236"/>
      <c r="G21" s="236"/>
      <c r="H21" s="236"/>
      <c r="I21" s="236"/>
    </row>
    <row r="22" spans="2:9" ht="60">
      <c r="B22" s="28" t="s">
        <v>32</v>
      </c>
      <c r="C22" s="28" t="s">
        <v>218</v>
      </c>
      <c r="D22" s="75"/>
      <c r="E22" s="21" t="s">
        <v>34</v>
      </c>
      <c r="F22" s="28" t="s">
        <v>35</v>
      </c>
      <c r="G22" s="28" t="s">
        <v>36</v>
      </c>
      <c r="H22" s="76" t="s">
        <v>77</v>
      </c>
      <c r="I22" s="30" t="s">
        <v>219</v>
      </c>
    </row>
    <row r="23" spans="2:9" ht="30">
      <c r="B23" s="31" t="s">
        <v>220</v>
      </c>
      <c r="C23" s="73">
        <v>712386.86</v>
      </c>
      <c r="D23" s="77"/>
      <c r="E23" s="32">
        <v>45177</v>
      </c>
      <c r="F23" s="32">
        <v>45195</v>
      </c>
      <c r="G23" s="33">
        <v>45210</v>
      </c>
      <c r="H23" s="33">
        <v>45217</v>
      </c>
      <c r="I23" s="78">
        <f>H23-E23</f>
        <v>40</v>
      </c>
    </row>
    <row r="24" spans="2:9" ht="30">
      <c r="B24" s="31" t="s">
        <v>221</v>
      </c>
      <c r="C24" s="73">
        <v>803708.69</v>
      </c>
      <c r="D24" s="77"/>
      <c r="E24" s="32">
        <v>45224</v>
      </c>
      <c r="F24" s="32">
        <v>45238</v>
      </c>
      <c r="G24" s="32">
        <v>45267</v>
      </c>
      <c r="H24" s="32">
        <v>45251</v>
      </c>
      <c r="I24" s="78">
        <f t="shared" ref="I24:I27" si="1">H24-E24</f>
        <v>27</v>
      </c>
    </row>
    <row r="25" spans="2:9" ht="30">
      <c r="B25" s="31" t="s">
        <v>222</v>
      </c>
      <c r="C25" s="73">
        <v>1888087.49</v>
      </c>
      <c r="D25" s="77"/>
      <c r="E25" s="32">
        <v>45246</v>
      </c>
      <c r="F25" s="32">
        <v>45266</v>
      </c>
      <c r="G25" s="33">
        <v>45272</v>
      </c>
      <c r="H25" s="33">
        <v>45279</v>
      </c>
      <c r="I25" s="78">
        <f t="shared" si="1"/>
        <v>33</v>
      </c>
    </row>
    <row r="26" spans="2:9" ht="30">
      <c r="B26" s="31" t="s">
        <v>223</v>
      </c>
      <c r="C26" s="73">
        <v>1425797.49</v>
      </c>
      <c r="D26" s="77"/>
      <c r="E26" s="32">
        <v>45235</v>
      </c>
      <c r="F26" s="32">
        <v>45274</v>
      </c>
      <c r="G26" s="33">
        <v>45274</v>
      </c>
      <c r="H26" s="33">
        <v>45282</v>
      </c>
      <c r="I26" s="78">
        <f t="shared" si="1"/>
        <v>47</v>
      </c>
    </row>
    <row r="27" spans="2:9" ht="30">
      <c r="B27" s="31" t="s">
        <v>224</v>
      </c>
      <c r="C27" s="73">
        <v>253527.61</v>
      </c>
      <c r="D27" s="77"/>
      <c r="E27" s="32">
        <v>45349</v>
      </c>
      <c r="F27" s="32">
        <v>45369</v>
      </c>
      <c r="G27" s="33">
        <v>45383</v>
      </c>
      <c r="H27" s="33">
        <v>45394</v>
      </c>
      <c r="I27" s="78">
        <f t="shared" si="1"/>
        <v>45</v>
      </c>
    </row>
    <row r="28" spans="2:9" ht="30" customHeight="1" outlineLevel="1">
      <c r="B28" s="31" t="s">
        <v>294</v>
      </c>
      <c r="C28" s="73">
        <v>1601450.1</v>
      </c>
      <c r="D28" s="77"/>
      <c r="E28" s="32">
        <v>45482</v>
      </c>
      <c r="F28" s="32">
        <v>45505</v>
      </c>
      <c r="G28" s="33"/>
      <c r="H28" s="33"/>
      <c r="I28" s="78"/>
    </row>
    <row r="29" spans="2:9" ht="60">
      <c r="B29" s="36" t="s">
        <v>40</v>
      </c>
      <c r="C29" s="37" t="s">
        <v>41</v>
      </c>
      <c r="D29" s="79"/>
      <c r="E29" s="38" t="s">
        <v>42</v>
      </c>
      <c r="F29" s="39" t="s">
        <v>34</v>
      </c>
      <c r="G29" s="209" t="s">
        <v>43</v>
      </c>
      <c r="H29" s="209"/>
      <c r="I29" s="209"/>
    </row>
    <row r="30" spans="2:9" ht="45">
      <c r="B30" s="40" t="s">
        <v>225</v>
      </c>
      <c r="C30" s="80" t="s">
        <v>226</v>
      </c>
      <c r="D30" s="81"/>
      <c r="E30" s="73">
        <v>6709073.71</v>
      </c>
      <c r="F30" s="42">
        <v>45211</v>
      </c>
      <c r="G30" s="210" t="s">
        <v>227</v>
      </c>
      <c r="H30" s="210"/>
      <c r="I30" s="210"/>
    </row>
    <row r="31" spans="2:9">
      <c r="C31" s="82"/>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zoomScale="70" zoomScaleNormal="70" workbookViewId="0">
      <selection activeCell="I12" sqref="I12"/>
    </sheetView>
  </sheetViews>
  <sheetFormatPr defaultRowHeight="15"/>
  <cols>
    <col min="1" max="1" width="2.85546875" style="132" customWidth="1"/>
    <col min="2" max="2" width="15.140625" style="134" customWidth="1"/>
    <col min="3" max="3" width="28.140625" style="141" customWidth="1"/>
    <col min="4" max="4" width="21.140625" style="134" customWidth="1"/>
    <col min="5" max="5" width="12.28515625" style="136" customWidth="1"/>
    <col min="6" max="6" width="13" style="132" customWidth="1"/>
    <col min="7" max="7" width="10.42578125" style="136" customWidth="1"/>
    <col min="8" max="9" width="17.85546875" style="136" customWidth="1"/>
    <col min="10" max="13" width="13.7109375" style="137" customWidth="1"/>
    <col min="14" max="14" width="12.42578125" style="138" customWidth="1"/>
    <col min="15" max="15" width="27.42578125" style="139" customWidth="1"/>
    <col min="16" max="16" width="39.85546875" style="139" customWidth="1"/>
    <col min="17" max="18" width="13.7109375" style="140" customWidth="1"/>
    <col min="19" max="19" width="19.5703125" style="132" customWidth="1"/>
  </cols>
  <sheetData>
    <row r="1" spans="1:19">
      <c r="B1" s="133">
        <f ca="1">TODAY()</f>
        <v>45580</v>
      </c>
      <c r="C1" s="135"/>
    </row>
    <row r="2" spans="1:19" s="147" customFormat="1" ht="60">
      <c r="A2" s="139"/>
      <c r="B2" s="142" t="s">
        <v>301</v>
      </c>
      <c r="C2" s="69" t="s">
        <v>302</v>
      </c>
      <c r="D2" s="69" t="s">
        <v>303</v>
      </c>
      <c r="E2" s="143" t="s">
        <v>304</v>
      </c>
      <c r="F2" s="69" t="s">
        <v>305</v>
      </c>
      <c r="G2" s="143" t="s">
        <v>306</v>
      </c>
      <c r="H2" s="143" t="s">
        <v>307</v>
      </c>
      <c r="I2" s="143" t="s">
        <v>332</v>
      </c>
      <c r="J2" s="144" t="s">
        <v>308</v>
      </c>
      <c r="K2" s="144" t="s">
        <v>309</v>
      </c>
      <c r="L2" s="144" t="s">
        <v>336</v>
      </c>
      <c r="M2" s="144" t="s">
        <v>335</v>
      </c>
      <c r="N2" s="145" t="s">
        <v>310</v>
      </c>
      <c r="O2" s="69" t="s">
        <v>311</v>
      </c>
      <c r="P2" s="69" t="s">
        <v>331</v>
      </c>
      <c r="Q2" s="146" t="s">
        <v>312</v>
      </c>
      <c r="R2" s="171" t="s">
        <v>333</v>
      </c>
      <c r="S2" s="69" t="s">
        <v>334</v>
      </c>
    </row>
    <row r="3" spans="1:19" s="160" customFormat="1" ht="90">
      <c r="A3" s="149"/>
      <c r="B3" s="150" t="s">
        <v>315</v>
      </c>
      <c r="C3" s="150" t="s">
        <v>316</v>
      </c>
      <c r="D3" s="150" t="s">
        <v>317</v>
      </c>
      <c r="E3" s="151">
        <v>83</v>
      </c>
      <c r="F3" s="152" t="s">
        <v>318</v>
      </c>
      <c r="G3" s="151" t="s">
        <v>313</v>
      </c>
      <c r="H3" s="153">
        <v>56495268.409999996</v>
      </c>
      <c r="I3" s="153">
        <v>0</v>
      </c>
      <c r="J3" s="154">
        <v>44067</v>
      </c>
      <c r="K3" s="154">
        <v>44982</v>
      </c>
      <c r="L3" s="174">
        <v>915</v>
      </c>
      <c r="M3" s="172">
        <f ca="1">'RSP.W12.01-02'!C14</f>
        <v>1.653551912568306</v>
      </c>
      <c r="N3" s="155" t="s">
        <v>314</v>
      </c>
      <c r="O3" s="156" t="s">
        <v>338</v>
      </c>
      <c r="P3" s="156" t="s">
        <v>345</v>
      </c>
      <c r="Q3" s="157">
        <f>'RSP.W12.01-02'!C18</f>
        <v>0.61199999999999999</v>
      </c>
      <c r="R3" s="157">
        <v>2.0999999999999999E-3</v>
      </c>
      <c r="S3" s="159">
        <f>'RSP.W12.01-02'!C16</f>
        <v>46172112.469999999</v>
      </c>
    </row>
    <row r="4" spans="1:19" s="160" customFormat="1" ht="90">
      <c r="A4" s="149"/>
      <c r="B4" s="158" t="s">
        <v>319</v>
      </c>
      <c r="C4" s="150" t="s">
        <v>320</v>
      </c>
      <c r="D4" s="158" t="s">
        <v>321</v>
      </c>
      <c r="E4" s="161">
        <v>8.58</v>
      </c>
      <c r="F4" s="162" t="s">
        <v>318</v>
      </c>
      <c r="G4" s="161" t="s">
        <v>313</v>
      </c>
      <c r="H4" s="153">
        <v>21291226.309999999</v>
      </c>
      <c r="I4" s="153">
        <v>0</v>
      </c>
      <c r="J4" s="154">
        <v>45153</v>
      </c>
      <c r="K4" s="154">
        <f>J4+915</f>
        <v>46068</v>
      </c>
      <c r="L4" s="174">
        <f>'RSP.W14.01'!C11</f>
        <v>915</v>
      </c>
      <c r="M4" s="172">
        <f ca="1">'RSP.W14.01'!C14</f>
        <v>0.46666666666666667</v>
      </c>
      <c r="N4" s="155" t="s">
        <v>314</v>
      </c>
      <c r="O4" s="156" t="s">
        <v>348</v>
      </c>
      <c r="P4" s="156" t="s">
        <v>346</v>
      </c>
      <c r="Q4" s="157">
        <f>'RSP.W14.01'!C18</f>
        <v>0.49459999999999998</v>
      </c>
      <c r="R4" s="325">
        <v>1.2200000000000001E-2</v>
      </c>
      <c r="S4" s="159">
        <f>'RSP.W14.01'!C16</f>
        <v>9197546.709999999</v>
      </c>
    </row>
    <row r="5" spans="1:19" s="160" customFormat="1" ht="90">
      <c r="A5" s="149"/>
      <c r="B5" s="158" t="s">
        <v>322</v>
      </c>
      <c r="C5" s="150" t="s">
        <v>323</v>
      </c>
      <c r="D5" s="158" t="s">
        <v>324</v>
      </c>
      <c r="E5" s="161">
        <v>31</v>
      </c>
      <c r="F5" s="162" t="s">
        <v>318</v>
      </c>
      <c r="G5" s="161" t="s">
        <v>313</v>
      </c>
      <c r="H5" s="153">
        <v>34639831.460000001</v>
      </c>
      <c r="I5" s="153">
        <v>0</v>
      </c>
      <c r="J5" s="154">
        <v>45261</v>
      </c>
      <c r="K5" s="154">
        <f>J5+915</f>
        <v>46176</v>
      </c>
      <c r="L5" s="174">
        <f>'RSP.W14.02'!C10</f>
        <v>915</v>
      </c>
      <c r="M5" s="172">
        <f ca="1">'RSP.W14.02'!C13</f>
        <v>0.34863387978142074</v>
      </c>
      <c r="N5" s="155" t="s">
        <v>314</v>
      </c>
      <c r="O5" s="156" t="s">
        <v>339</v>
      </c>
      <c r="P5" s="156" t="s">
        <v>344</v>
      </c>
      <c r="Q5" s="157">
        <f>'RSP.W14.02'!C17</f>
        <v>0.12820000000000001</v>
      </c>
      <c r="R5" s="325">
        <v>7.7999999999999996E-3</v>
      </c>
      <c r="S5" s="159">
        <f>'RSP.W14.02'!C15</f>
        <v>9426576.5199999996</v>
      </c>
    </row>
    <row r="6" spans="1:19" ht="75">
      <c r="B6" s="158" t="s">
        <v>325</v>
      </c>
      <c r="C6" s="163" t="s">
        <v>326</v>
      </c>
      <c r="D6" s="164" t="s">
        <v>327</v>
      </c>
      <c r="E6" s="165">
        <v>9.4700000000000006</v>
      </c>
      <c r="F6" s="162" t="s">
        <v>318</v>
      </c>
      <c r="G6" s="165" t="s">
        <v>313</v>
      </c>
      <c r="H6" s="166">
        <v>9248314.9399999995</v>
      </c>
      <c r="I6" s="166">
        <v>0</v>
      </c>
      <c r="J6" s="167">
        <v>45201</v>
      </c>
      <c r="K6" s="167">
        <f>J6+730</f>
        <v>45931</v>
      </c>
      <c r="L6" s="175">
        <f>'RSP.W14.03'!C10</f>
        <v>730</v>
      </c>
      <c r="M6" s="173">
        <f ca="1">'RSP.W14.03'!C13</f>
        <v>0.51917808219178085</v>
      </c>
      <c r="N6" s="168" t="s">
        <v>314</v>
      </c>
      <c r="O6" s="169" t="s">
        <v>341</v>
      </c>
      <c r="P6" s="169" t="s">
        <v>342</v>
      </c>
      <c r="Q6" s="148">
        <f>'RSP.W14.03'!C17</f>
        <v>0.156</v>
      </c>
      <c r="R6" s="325">
        <v>1.61E-2</v>
      </c>
      <c r="S6" s="170">
        <f>'RSP.W14.03'!C15</f>
        <v>1459866.6099999999</v>
      </c>
    </row>
    <row r="7" spans="1:19" ht="90">
      <c r="B7" s="158" t="s">
        <v>328</v>
      </c>
      <c r="C7" s="163" t="s">
        <v>329</v>
      </c>
      <c r="D7" s="164" t="s">
        <v>330</v>
      </c>
      <c r="E7" s="165">
        <v>37.200000000000003</v>
      </c>
      <c r="F7" s="162" t="s">
        <v>318</v>
      </c>
      <c r="G7" s="165" t="s">
        <v>313</v>
      </c>
      <c r="H7" s="166">
        <v>38746632.259999998</v>
      </c>
      <c r="I7" s="166">
        <v>0</v>
      </c>
      <c r="J7" s="167">
        <v>45397</v>
      </c>
      <c r="K7" s="167">
        <f>915+J7</f>
        <v>46312</v>
      </c>
      <c r="L7" s="175">
        <f>'RSP.W15.01'!C10</f>
        <v>915</v>
      </c>
      <c r="M7" s="173">
        <f ca="1">'RSP.W15.01'!C13</f>
        <v>0.2</v>
      </c>
      <c r="N7" s="168" t="s">
        <v>314</v>
      </c>
      <c r="O7" s="156" t="s">
        <v>340</v>
      </c>
      <c r="P7" s="169" t="s">
        <v>343</v>
      </c>
      <c r="Q7" s="148">
        <f>'RSP.W15.01'!C17</f>
        <v>0.16139999999999999</v>
      </c>
      <c r="R7" s="148">
        <v>1.6899999999999998E-2</v>
      </c>
      <c r="S7" s="170">
        <f>'RSP.W15.01'!C15</f>
        <v>8706298.5099999998</v>
      </c>
    </row>
  </sheetData>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59"/>
  <sheetViews>
    <sheetView topLeftCell="A13" zoomScale="70" zoomScaleNormal="70" workbookViewId="0">
      <selection activeCell="B2" sqref="B2:I57"/>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42578125" bestFit="1" customWidth="1"/>
    <col min="16" max="16" width="7.7109375" bestFit="1" customWidth="1"/>
    <col min="17" max="17" width="7.42578125" bestFit="1" customWidth="1"/>
    <col min="18" max="18" width="8.28515625" customWidth="1"/>
    <col min="19" max="19" width="7.140625" bestFit="1" customWidth="1"/>
    <col min="20" max="20" width="7.42578125" bestFit="1" customWidth="1"/>
    <col min="21" max="21" width="6.7109375" bestFit="1" customWidth="1"/>
    <col min="22" max="22" width="7.7109375" customWidth="1"/>
    <col min="23" max="23" width="10.42578125" customWidth="1"/>
    <col min="24" max="24" width="7" bestFit="1" customWidth="1"/>
  </cols>
  <sheetData>
    <row r="2" spans="2:25">
      <c r="B2" s="1">
        <f ca="1">TODAY()</f>
        <v>45580</v>
      </c>
    </row>
    <row r="3" spans="2:25" ht="41.25" customHeight="1">
      <c r="B3" s="211" t="s">
        <v>46</v>
      </c>
      <c r="C3" s="212"/>
      <c r="D3" s="212"/>
      <c r="E3" s="212"/>
      <c r="F3" s="212"/>
      <c r="G3" s="212"/>
      <c r="H3" s="212"/>
      <c r="I3" s="212"/>
      <c r="K3" s="2" t="s">
        <v>47</v>
      </c>
      <c r="M3" s="3"/>
      <c r="N3" s="3"/>
      <c r="O3" s="3"/>
      <c r="P3" s="3"/>
      <c r="Q3" s="3"/>
      <c r="R3" s="3"/>
      <c r="S3" s="3"/>
      <c r="T3" s="3"/>
      <c r="U3" s="3"/>
      <c r="V3" s="3"/>
      <c r="W3" s="3"/>
    </row>
    <row r="4" spans="2:25" ht="30.75" customHeight="1">
      <c r="B4" s="8" t="s">
        <v>48</v>
      </c>
      <c r="C4" s="44" t="s">
        <v>49</v>
      </c>
      <c r="D4" s="213"/>
      <c r="E4" s="214" t="s">
        <v>50</v>
      </c>
      <c r="F4" s="214"/>
      <c r="G4" s="214"/>
      <c r="H4" s="214"/>
      <c r="I4" s="214"/>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13"/>
      <c r="E5" s="215"/>
      <c r="F5" s="215"/>
      <c r="G5" s="215"/>
      <c r="H5" s="215"/>
      <c r="I5" s="215"/>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13"/>
      <c r="E6" s="215"/>
      <c r="F6" s="215"/>
      <c r="G6" s="215"/>
      <c r="H6" s="215"/>
      <c r="I6" s="215"/>
      <c r="K6" s="14" t="s">
        <v>8</v>
      </c>
      <c r="L6" s="177">
        <v>0.45900000000000002</v>
      </c>
      <c r="M6" s="177">
        <f>L6+M7</f>
        <v>0.46200000000000002</v>
      </c>
      <c r="N6" s="177">
        <f t="shared" ref="N6:U6" si="0">M6+N7</f>
        <v>0.46500000000000002</v>
      </c>
      <c r="O6" s="177">
        <f t="shared" si="0"/>
        <v>0.47700000000000004</v>
      </c>
      <c r="P6" s="177">
        <f t="shared" si="0"/>
        <v>0.49780000000000002</v>
      </c>
      <c r="Q6" s="177">
        <f t="shared" si="0"/>
        <v>0.52480000000000004</v>
      </c>
      <c r="R6" s="177">
        <f t="shared" si="0"/>
        <v>0.56480000000000008</v>
      </c>
      <c r="S6" s="177">
        <f t="shared" si="0"/>
        <v>0.58760000000000012</v>
      </c>
      <c r="T6" s="177">
        <f t="shared" si="0"/>
        <v>0.60730000000000017</v>
      </c>
      <c r="U6" s="177">
        <f t="shared" si="0"/>
        <v>0.61230000000000018</v>
      </c>
      <c r="V6" s="84"/>
      <c r="W6" s="84"/>
    </row>
    <row r="7" spans="2:25" ht="42" customHeight="1">
      <c r="B7" s="8" t="s">
        <v>55</v>
      </c>
      <c r="C7" s="9" t="s">
        <v>56</v>
      </c>
      <c r="D7" s="213"/>
      <c r="E7" s="215"/>
      <c r="F7" s="215"/>
      <c r="G7" s="215"/>
      <c r="H7" s="215"/>
      <c r="I7" s="215"/>
      <c r="K7" s="16" t="s">
        <v>11</v>
      </c>
      <c r="L7" s="176">
        <v>1E-3</v>
      </c>
      <c r="M7" s="176">
        <v>3.0000000000000001E-3</v>
      </c>
      <c r="N7" s="176">
        <v>3.0000000000000001E-3</v>
      </c>
      <c r="O7" s="176">
        <v>1.2E-2</v>
      </c>
      <c r="P7" s="176">
        <v>2.0799999999999999E-2</v>
      </c>
      <c r="Q7" s="176">
        <v>2.7E-2</v>
      </c>
      <c r="R7" s="71">
        <v>0.04</v>
      </c>
      <c r="S7" s="71">
        <v>2.2800000000000001E-2</v>
      </c>
      <c r="T7" s="197">
        <v>1.9699999999999999E-2</v>
      </c>
      <c r="U7" s="71">
        <v>5.0000000000000001E-3</v>
      </c>
      <c r="V7" s="71"/>
      <c r="W7" s="71"/>
      <c r="Y7" s="130"/>
    </row>
    <row r="8" spans="2:25" ht="81.75" customHeight="1">
      <c r="B8" s="8" t="s">
        <v>57</v>
      </c>
      <c r="C8" s="9" t="s">
        <v>58</v>
      </c>
      <c r="D8" s="213"/>
      <c r="E8" s="215"/>
      <c r="F8" s="215"/>
      <c r="G8" s="215"/>
      <c r="H8" s="215"/>
      <c r="I8" s="215"/>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13"/>
      <c r="E9" s="215"/>
      <c r="F9" s="215"/>
      <c r="G9" s="215"/>
      <c r="H9" s="215"/>
      <c r="I9" s="215"/>
    </row>
    <row r="10" spans="2:25" ht="46.5" customHeight="1">
      <c r="B10" s="8" t="s">
        <v>60</v>
      </c>
      <c r="C10" s="44">
        <v>44067</v>
      </c>
      <c r="D10" s="213"/>
      <c r="E10" s="215"/>
      <c r="F10" s="215"/>
      <c r="G10" s="215"/>
      <c r="H10" s="215"/>
      <c r="I10" s="215"/>
    </row>
    <row r="11" spans="2:25" ht="50.25" customHeight="1">
      <c r="B11" s="8" t="s">
        <v>61</v>
      </c>
      <c r="C11" s="6">
        <v>915</v>
      </c>
      <c r="D11" s="213"/>
      <c r="E11" s="215"/>
      <c r="F11" s="215"/>
      <c r="G11" s="215"/>
      <c r="H11" s="215"/>
      <c r="I11" s="215"/>
    </row>
    <row r="12" spans="2:25" ht="40.5" customHeight="1">
      <c r="B12" s="21" t="s">
        <v>62</v>
      </c>
      <c r="C12" s="6">
        <v>0</v>
      </c>
      <c r="D12" s="213"/>
      <c r="E12" s="215"/>
      <c r="F12" s="215"/>
      <c r="G12" s="215"/>
      <c r="H12" s="215"/>
      <c r="I12" s="215"/>
    </row>
    <row r="13" spans="2:25" ht="28.5" customHeight="1">
      <c r="B13" s="8" t="s">
        <v>63</v>
      </c>
      <c r="C13" s="44">
        <f>C10+C11+C12</f>
        <v>44982</v>
      </c>
      <c r="D13" s="213"/>
      <c r="E13" s="215"/>
      <c r="F13" s="215"/>
      <c r="G13" s="215"/>
      <c r="H13" s="215"/>
      <c r="I13" s="215"/>
    </row>
    <row r="14" spans="2:25" ht="28.5" customHeight="1">
      <c r="B14" s="23" t="s">
        <v>64</v>
      </c>
      <c r="C14" s="47">
        <f ca="1">(B2-C10)/(C13-C10)</f>
        <v>1.653551912568306</v>
      </c>
      <c r="D14" s="213"/>
      <c r="E14" s="244" t="s">
        <v>195</v>
      </c>
      <c r="F14" s="245"/>
      <c r="G14" s="245"/>
      <c r="H14" s="245"/>
      <c r="I14" s="245"/>
    </row>
    <row r="15" spans="2:25" ht="96.75" customHeight="1">
      <c r="B15" s="21" t="s">
        <v>65</v>
      </c>
      <c r="C15" s="48">
        <v>56495268.420000002</v>
      </c>
      <c r="D15" s="213"/>
      <c r="E15" s="246" t="s">
        <v>366</v>
      </c>
      <c r="F15" s="247"/>
      <c r="G15" s="247"/>
      <c r="H15" s="247"/>
      <c r="I15" s="247"/>
    </row>
    <row r="16" spans="2:25" ht="96.75" customHeight="1">
      <c r="B16" s="21" t="s">
        <v>66</v>
      </c>
      <c r="C16" s="48">
        <f>SUM(C23:C57)</f>
        <v>46172112.469999999</v>
      </c>
      <c r="D16" s="213"/>
      <c r="E16" s="247"/>
      <c r="F16" s="247"/>
      <c r="G16" s="247"/>
      <c r="H16" s="247"/>
      <c r="I16" s="247"/>
    </row>
    <row r="17" spans="2:9" ht="32.25" customHeight="1">
      <c r="B17" s="21" t="s">
        <v>67</v>
      </c>
      <c r="C17" s="49">
        <f>C16/C15</f>
        <v>0.81727397287052306</v>
      </c>
      <c r="D17" s="213"/>
      <c r="E17" s="228" t="s">
        <v>68</v>
      </c>
      <c r="F17" s="229"/>
      <c r="G17" s="229"/>
      <c r="H17" s="229"/>
      <c r="I17" s="229"/>
    </row>
    <row r="18" spans="2:9" ht="32.25" customHeight="1">
      <c r="B18" s="21" t="s">
        <v>69</v>
      </c>
      <c r="C18" s="202">
        <v>0.61199999999999999</v>
      </c>
      <c r="D18" s="213"/>
      <c r="E18" s="248" t="s">
        <v>357</v>
      </c>
      <c r="F18" s="249"/>
      <c r="G18" s="249"/>
      <c r="H18" s="249"/>
      <c r="I18" s="249"/>
    </row>
    <row r="19" spans="2:9" ht="120" customHeight="1">
      <c r="B19" s="23" t="s">
        <v>70</v>
      </c>
      <c r="C19" s="44">
        <v>45484</v>
      </c>
      <c r="D19" s="213"/>
      <c r="E19" s="249"/>
      <c r="F19" s="249"/>
      <c r="G19" s="249"/>
      <c r="H19" s="249"/>
      <c r="I19" s="249"/>
    </row>
    <row r="20" spans="2:9" ht="15" customHeight="1">
      <c r="B20" s="232" t="s">
        <v>290</v>
      </c>
      <c r="C20" s="232"/>
      <c r="D20" s="238" t="s">
        <v>71</v>
      </c>
      <c r="E20" s="238"/>
      <c r="F20" s="238" t="s">
        <v>72</v>
      </c>
      <c r="G20" s="238"/>
      <c r="H20" s="50" t="s">
        <v>73</v>
      </c>
      <c r="I20" s="50" t="s">
        <v>74</v>
      </c>
    </row>
    <row r="21" spans="2:9">
      <c r="B21" s="232"/>
      <c r="C21" s="232"/>
      <c r="D21" s="242">
        <v>2.8999999999999998E-3</v>
      </c>
      <c r="E21" s="243"/>
      <c r="F21" s="242">
        <v>2.0999999999999999E-3</v>
      </c>
      <c r="G21" s="243"/>
      <c r="H21" s="203"/>
      <c r="I21" s="125"/>
    </row>
    <row r="22" spans="2:9" ht="45">
      <c r="B22" s="237" t="s">
        <v>75</v>
      </c>
      <c r="C22" s="51" t="s">
        <v>76</v>
      </c>
      <c r="D22" s="239" t="s">
        <v>34</v>
      </c>
      <c r="E22" s="239"/>
      <c r="F22" s="52" t="s">
        <v>35</v>
      </c>
      <c r="G22" s="52" t="s">
        <v>36</v>
      </c>
      <c r="H22" s="53" t="s">
        <v>77</v>
      </c>
      <c r="I22" s="52" t="s">
        <v>78</v>
      </c>
    </row>
    <row r="23" spans="2:9" ht="41.25" hidden="1" customHeight="1">
      <c r="B23" s="237"/>
      <c r="C23" s="54">
        <v>5649526.8399999999</v>
      </c>
      <c r="D23" s="240">
        <v>43913</v>
      </c>
      <c r="E23" s="241"/>
      <c r="F23" s="55">
        <v>43913</v>
      </c>
      <c r="G23" s="56" t="s">
        <v>79</v>
      </c>
      <c r="H23" s="57" t="s">
        <v>80</v>
      </c>
      <c r="I23" s="58">
        <v>29</v>
      </c>
    </row>
    <row r="24" spans="2:9" ht="30" hidden="1">
      <c r="B24" s="59" t="s">
        <v>81</v>
      </c>
      <c r="C24" s="54">
        <v>5649526.8399999999</v>
      </c>
      <c r="D24" s="250" t="s">
        <v>82</v>
      </c>
      <c r="E24" s="250"/>
      <c r="F24" s="60" t="s">
        <v>82</v>
      </c>
      <c r="G24" s="60" t="s">
        <v>83</v>
      </c>
      <c r="H24" s="60" t="s">
        <v>84</v>
      </c>
      <c r="I24" s="58">
        <v>180</v>
      </c>
    </row>
    <row r="25" spans="2:9" ht="30" hidden="1">
      <c r="B25" s="59" t="s">
        <v>85</v>
      </c>
      <c r="C25" s="54">
        <v>658978.56999999995</v>
      </c>
      <c r="D25" s="251" t="s">
        <v>86</v>
      </c>
      <c r="E25" s="251"/>
      <c r="F25" s="33" t="s">
        <v>87</v>
      </c>
      <c r="G25" s="33" t="s">
        <v>88</v>
      </c>
      <c r="H25" s="33" t="s">
        <v>89</v>
      </c>
      <c r="I25" s="58">
        <v>68</v>
      </c>
    </row>
    <row r="26" spans="2:9" ht="30" hidden="1">
      <c r="B26" s="61" t="s">
        <v>90</v>
      </c>
      <c r="C26" s="54">
        <v>500446.81</v>
      </c>
      <c r="D26" s="240" t="s">
        <v>91</v>
      </c>
      <c r="E26" s="241"/>
      <c r="F26" s="62" t="s">
        <v>92</v>
      </c>
      <c r="G26" s="62" t="s">
        <v>93</v>
      </c>
      <c r="H26" s="62" t="s">
        <v>94</v>
      </c>
      <c r="I26" s="58">
        <v>96</v>
      </c>
    </row>
    <row r="27" spans="2:9" ht="30" hidden="1">
      <c r="B27" s="61" t="s">
        <v>95</v>
      </c>
      <c r="C27" s="54">
        <v>773210.31</v>
      </c>
      <c r="D27" s="240" t="s">
        <v>96</v>
      </c>
      <c r="E27" s="240"/>
      <c r="F27" s="62" t="s">
        <v>97</v>
      </c>
      <c r="G27" s="62" t="s">
        <v>98</v>
      </c>
      <c r="H27" s="62" t="s">
        <v>99</v>
      </c>
      <c r="I27" s="58">
        <v>57</v>
      </c>
    </row>
    <row r="28" spans="2:9" ht="30" hidden="1">
      <c r="B28" s="61" t="s">
        <v>100</v>
      </c>
      <c r="C28" s="54">
        <v>846482.24</v>
      </c>
      <c r="D28" s="240" t="s">
        <v>101</v>
      </c>
      <c r="E28" s="240"/>
      <c r="F28" s="62" t="s">
        <v>102</v>
      </c>
      <c r="G28" s="62" t="s">
        <v>103</v>
      </c>
      <c r="H28" s="62" t="s">
        <v>104</v>
      </c>
      <c r="I28" s="58">
        <v>36</v>
      </c>
    </row>
    <row r="29" spans="2:9" ht="30" hidden="1">
      <c r="B29" s="61" t="s">
        <v>105</v>
      </c>
      <c r="C29" s="54">
        <v>989133.75</v>
      </c>
      <c r="D29" s="240" t="s">
        <v>102</v>
      </c>
      <c r="E29" s="240"/>
      <c r="F29" s="62" t="s">
        <v>106</v>
      </c>
      <c r="G29" s="62" t="s">
        <v>103</v>
      </c>
      <c r="H29" s="62" t="s">
        <v>104</v>
      </c>
      <c r="I29" s="58">
        <v>19</v>
      </c>
    </row>
    <row r="30" spans="2:9" ht="30" hidden="1">
      <c r="B30" s="61" t="s">
        <v>107</v>
      </c>
      <c r="C30" s="54">
        <v>899560.42</v>
      </c>
      <c r="D30" s="240" t="s">
        <v>108</v>
      </c>
      <c r="E30" s="240"/>
      <c r="F30" s="62" t="s">
        <v>109</v>
      </c>
      <c r="G30" s="62" t="s">
        <v>110</v>
      </c>
      <c r="H30" s="62" t="s">
        <v>111</v>
      </c>
      <c r="I30" s="58">
        <v>60</v>
      </c>
    </row>
    <row r="31" spans="2:9" ht="30" hidden="1">
      <c r="B31" s="61" t="s">
        <v>112</v>
      </c>
      <c r="C31" s="54">
        <v>1307472.72</v>
      </c>
      <c r="D31" s="240" t="s">
        <v>113</v>
      </c>
      <c r="E31" s="240"/>
      <c r="F31" s="62" t="s">
        <v>114</v>
      </c>
      <c r="G31" s="62" t="s">
        <v>115</v>
      </c>
      <c r="H31" s="62" t="s">
        <v>116</v>
      </c>
      <c r="I31" s="58">
        <v>80</v>
      </c>
    </row>
    <row r="32" spans="2:9" ht="30" hidden="1">
      <c r="B32" s="61" t="s">
        <v>117</v>
      </c>
      <c r="C32" s="54">
        <v>933773.23</v>
      </c>
      <c r="D32" s="240" t="s">
        <v>118</v>
      </c>
      <c r="E32" s="240"/>
      <c r="F32" s="62" t="s">
        <v>119</v>
      </c>
      <c r="G32" s="62" t="s">
        <v>120</v>
      </c>
      <c r="H32" s="62" t="s">
        <v>121</v>
      </c>
      <c r="I32" s="58">
        <v>50</v>
      </c>
    </row>
    <row r="33" spans="2:9" ht="30" hidden="1">
      <c r="B33" s="61" t="s">
        <v>122</v>
      </c>
      <c r="C33" s="54">
        <v>1407303.19</v>
      </c>
      <c r="D33" s="240" t="s">
        <v>123</v>
      </c>
      <c r="E33" s="240"/>
      <c r="F33" s="62" t="s">
        <v>124</v>
      </c>
      <c r="G33" s="62" t="s">
        <v>125</v>
      </c>
      <c r="H33" s="62" t="s">
        <v>126</v>
      </c>
      <c r="I33" s="58">
        <v>56</v>
      </c>
    </row>
    <row r="34" spans="2:9" ht="30" hidden="1">
      <c r="B34" s="61" t="s">
        <v>127</v>
      </c>
      <c r="C34" s="54">
        <v>708227.97</v>
      </c>
      <c r="D34" s="240" t="s">
        <v>128</v>
      </c>
      <c r="E34" s="240"/>
      <c r="F34" s="62" t="s">
        <v>129</v>
      </c>
      <c r="G34" s="62" t="s">
        <v>130</v>
      </c>
      <c r="H34" s="62" t="s">
        <v>131</v>
      </c>
      <c r="I34" s="58">
        <v>25</v>
      </c>
    </row>
    <row r="35" spans="2:9" ht="30" hidden="1">
      <c r="B35" s="61" t="s">
        <v>132</v>
      </c>
      <c r="C35" s="54">
        <v>1052332.44</v>
      </c>
      <c r="D35" s="240" t="s">
        <v>133</v>
      </c>
      <c r="E35" s="240"/>
      <c r="F35" s="62" t="s">
        <v>134</v>
      </c>
      <c r="G35" s="62" t="s">
        <v>135</v>
      </c>
      <c r="H35" s="62" t="s">
        <v>136</v>
      </c>
      <c r="I35" s="58">
        <v>53</v>
      </c>
    </row>
    <row r="36" spans="2:9" ht="30" hidden="1">
      <c r="B36" s="61" t="s">
        <v>137</v>
      </c>
      <c r="C36" s="54">
        <v>4296091.32</v>
      </c>
      <c r="D36" s="240" t="s">
        <v>138</v>
      </c>
      <c r="E36" s="240"/>
      <c r="F36" s="62" t="s">
        <v>139</v>
      </c>
      <c r="G36" s="62" t="s">
        <v>140</v>
      </c>
      <c r="H36" s="62" t="s">
        <v>141</v>
      </c>
      <c r="I36" s="58">
        <v>34</v>
      </c>
    </row>
    <row r="37" spans="2:9" ht="30" hidden="1">
      <c r="B37" s="61" t="s">
        <v>142</v>
      </c>
      <c r="C37" s="54">
        <v>3169865.43</v>
      </c>
      <c r="D37" s="240" t="s">
        <v>143</v>
      </c>
      <c r="E37" s="240"/>
      <c r="F37" s="62" t="s">
        <v>144</v>
      </c>
      <c r="G37" s="62" t="s">
        <v>145</v>
      </c>
      <c r="H37" s="62" t="s">
        <v>146</v>
      </c>
      <c r="I37" s="58">
        <v>31</v>
      </c>
    </row>
    <row r="38" spans="2:9" ht="30" hidden="1">
      <c r="B38" s="61" t="s">
        <v>147</v>
      </c>
      <c r="C38" s="54">
        <v>1635264.64</v>
      </c>
      <c r="D38" s="240" t="s">
        <v>148</v>
      </c>
      <c r="E38" s="240"/>
      <c r="F38" s="62" t="s">
        <v>149</v>
      </c>
      <c r="G38" s="62" t="s">
        <v>150</v>
      </c>
      <c r="H38" s="62" t="s">
        <v>151</v>
      </c>
      <c r="I38" s="58">
        <v>16</v>
      </c>
    </row>
    <row r="39" spans="2:9" ht="30" hidden="1">
      <c r="B39" s="61" t="s">
        <v>152</v>
      </c>
      <c r="C39" s="54">
        <v>2361821.09</v>
      </c>
      <c r="D39" s="240" t="s">
        <v>153</v>
      </c>
      <c r="E39" s="240"/>
      <c r="F39" s="62" t="s">
        <v>154</v>
      </c>
      <c r="G39" s="62" t="s">
        <v>155</v>
      </c>
      <c r="H39" s="62" t="s">
        <v>156</v>
      </c>
      <c r="I39" s="58">
        <v>68</v>
      </c>
    </row>
    <row r="40" spans="2:9" ht="30" hidden="1">
      <c r="B40" s="61" t="s">
        <v>157</v>
      </c>
      <c r="C40" s="54">
        <v>743889.05</v>
      </c>
      <c r="D40" s="254" t="s">
        <v>158</v>
      </c>
      <c r="E40" s="254"/>
      <c r="F40" s="63" t="s">
        <v>159</v>
      </c>
      <c r="G40" s="63" t="s">
        <v>160</v>
      </c>
      <c r="H40" s="63" t="s">
        <v>161</v>
      </c>
      <c r="I40" s="58">
        <v>52</v>
      </c>
    </row>
    <row r="41" spans="2:9" ht="30" hidden="1">
      <c r="B41" s="61" t="s">
        <v>162</v>
      </c>
      <c r="C41" s="54">
        <v>547280.94999999995</v>
      </c>
      <c r="D41" s="240" t="s">
        <v>163</v>
      </c>
      <c r="E41" s="240"/>
      <c r="F41" s="62" t="s">
        <v>164</v>
      </c>
      <c r="G41" s="62" t="s">
        <v>165</v>
      </c>
      <c r="H41" s="62" t="s">
        <v>166</v>
      </c>
      <c r="I41" s="56">
        <v>60</v>
      </c>
    </row>
    <row r="42" spans="2:9" ht="30" hidden="1">
      <c r="B42" s="61" t="s">
        <v>167</v>
      </c>
      <c r="C42" s="54">
        <v>407880.44</v>
      </c>
      <c r="D42" s="240" t="s">
        <v>168</v>
      </c>
      <c r="E42" s="240"/>
      <c r="F42" s="62" t="s">
        <v>169</v>
      </c>
      <c r="G42" s="62" t="s">
        <v>170</v>
      </c>
      <c r="H42" s="62" t="s">
        <v>171</v>
      </c>
      <c r="I42" s="56">
        <v>28</v>
      </c>
    </row>
    <row r="43" spans="2:9" ht="30" hidden="1">
      <c r="B43" s="61" t="s">
        <v>172</v>
      </c>
      <c r="C43" s="64">
        <v>938122.41</v>
      </c>
      <c r="D43" s="256" t="s">
        <v>173</v>
      </c>
      <c r="E43" s="256"/>
      <c r="F43" s="57" t="s">
        <v>174</v>
      </c>
      <c r="G43" s="57" t="s">
        <v>175</v>
      </c>
      <c r="H43" s="57" t="s">
        <v>176</v>
      </c>
      <c r="I43" s="57">
        <v>64</v>
      </c>
    </row>
    <row r="44" spans="2:9" ht="30" hidden="1">
      <c r="B44" s="61" t="s">
        <v>177</v>
      </c>
      <c r="C44" s="64">
        <v>523988.35</v>
      </c>
      <c r="D44" s="256" t="s">
        <v>178</v>
      </c>
      <c r="E44" s="256"/>
      <c r="F44" s="57" t="s">
        <v>179</v>
      </c>
      <c r="G44" s="57" t="s">
        <v>180</v>
      </c>
      <c r="H44" s="57" t="s">
        <v>181</v>
      </c>
      <c r="I44" s="57">
        <v>64</v>
      </c>
    </row>
    <row r="45" spans="2:9" ht="33" hidden="1" customHeight="1">
      <c r="B45" s="61" t="s">
        <v>182</v>
      </c>
      <c r="C45" s="64">
        <v>693791.11</v>
      </c>
      <c r="D45" s="252">
        <v>45180</v>
      </c>
      <c r="E45" s="255"/>
      <c r="F45" s="65">
        <v>45087</v>
      </c>
      <c r="G45" s="65">
        <v>45215</v>
      </c>
      <c r="H45" s="65">
        <v>45230</v>
      </c>
      <c r="I45" s="57">
        <v>50</v>
      </c>
    </row>
    <row r="46" spans="2:9" ht="30" hidden="1">
      <c r="B46" s="61" t="s">
        <v>183</v>
      </c>
      <c r="C46" s="64">
        <v>574315.98</v>
      </c>
      <c r="D46" s="252">
        <v>45212</v>
      </c>
      <c r="E46" s="255"/>
      <c r="F46" s="65">
        <v>45238</v>
      </c>
      <c r="G46" s="65">
        <v>45244</v>
      </c>
      <c r="H46" s="65">
        <v>45253</v>
      </c>
      <c r="I46" s="57">
        <v>41</v>
      </c>
    </row>
    <row r="47" spans="2:9" ht="30" hidden="1">
      <c r="B47" s="61" t="s">
        <v>184</v>
      </c>
      <c r="C47" s="64" t="s">
        <v>185</v>
      </c>
      <c r="D47" s="252">
        <v>45261</v>
      </c>
      <c r="E47" s="255"/>
      <c r="F47" s="65">
        <v>45273</v>
      </c>
      <c r="G47" s="65">
        <v>45274</v>
      </c>
      <c r="H47" s="65">
        <v>45281</v>
      </c>
      <c r="I47" s="57">
        <v>20</v>
      </c>
    </row>
    <row r="48" spans="2:9" ht="30" hidden="1">
      <c r="B48" s="61" t="s">
        <v>186</v>
      </c>
      <c r="C48" s="64">
        <v>391103.25</v>
      </c>
      <c r="D48" s="252">
        <v>45275</v>
      </c>
      <c r="E48" s="253"/>
      <c r="F48" s="65">
        <v>45286</v>
      </c>
      <c r="G48" s="65">
        <v>45300</v>
      </c>
      <c r="H48" s="65">
        <v>45315</v>
      </c>
      <c r="I48" s="57">
        <v>40</v>
      </c>
    </row>
    <row r="49" spans="2:9" ht="30" hidden="1">
      <c r="B49" s="61" t="s">
        <v>187</v>
      </c>
      <c r="C49" s="64">
        <v>907518.14</v>
      </c>
      <c r="D49" s="252">
        <v>45300</v>
      </c>
      <c r="E49" s="253"/>
      <c r="F49" s="65">
        <v>45327</v>
      </c>
      <c r="G49" s="65">
        <v>45331</v>
      </c>
      <c r="H49" s="65">
        <v>45357</v>
      </c>
      <c r="I49" s="57">
        <v>57</v>
      </c>
    </row>
    <row r="50" spans="2:9" ht="30" hidden="1">
      <c r="B50" s="61" t="s">
        <v>188</v>
      </c>
      <c r="C50" s="64" t="s">
        <v>189</v>
      </c>
      <c r="D50" s="252">
        <v>45337</v>
      </c>
      <c r="E50" s="253"/>
      <c r="F50" s="65">
        <v>45345</v>
      </c>
      <c r="G50" s="65">
        <v>45352</v>
      </c>
      <c r="H50" s="65">
        <v>45369</v>
      </c>
      <c r="I50" s="57">
        <v>32</v>
      </c>
    </row>
    <row r="51" spans="2:9" ht="30">
      <c r="B51" s="61" t="s">
        <v>190</v>
      </c>
      <c r="C51" s="64">
        <v>777327.68</v>
      </c>
      <c r="D51" s="252">
        <v>45365</v>
      </c>
      <c r="E51" s="253"/>
      <c r="F51" s="65">
        <v>45384</v>
      </c>
      <c r="G51" s="65">
        <v>45392</v>
      </c>
      <c r="H51" s="65">
        <v>45401</v>
      </c>
      <c r="I51" s="57">
        <v>36</v>
      </c>
    </row>
    <row r="52" spans="2:9" ht="30">
      <c r="B52" s="61" t="s">
        <v>191</v>
      </c>
      <c r="C52" s="64">
        <v>609968.09</v>
      </c>
      <c r="D52" s="252">
        <v>45394</v>
      </c>
      <c r="E52" s="253"/>
      <c r="F52" s="65">
        <v>45415</v>
      </c>
      <c r="G52" s="65">
        <v>45426</v>
      </c>
      <c r="H52" s="65">
        <v>45434</v>
      </c>
      <c r="I52" s="57">
        <v>40</v>
      </c>
    </row>
    <row r="53" spans="2:9" ht="30">
      <c r="B53" s="61" t="s">
        <v>192</v>
      </c>
      <c r="C53" s="64">
        <v>1120621.07</v>
      </c>
      <c r="D53" s="252">
        <v>45439</v>
      </c>
      <c r="E53" s="253"/>
      <c r="F53" s="65">
        <v>45464</v>
      </c>
      <c r="G53" s="65">
        <v>45471</v>
      </c>
      <c r="H53" s="65">
        <v>45481</v>
      </c>
      <c r="I53" s="57">
        <f>H53-D53</f>
        <v>42</v>
      </c>
    </row>
    <row r="54" spans="2:9" ht="30">
      <c r="B54" s="61" t="s">
        <v>292</v>
      </c>
      <c r="C54" s="64">
        <v>1160423.8899999999</v>
      </c>
      <c r="D54" s="252">
        <v>45467</v>
      </c>
      <c r="E54" s="253"/>
      <c r="F54" s="65">
        <v>45492</v>
      </c>
      <c r="G54" s="65">
        <v>45495</v>
      </c>
      <c r="H54" s="65">
        <v>45505</v>
      </c>
      <c r="I54" s="57">
        <f>H54-D54</f>
        <v>38</v>
      </c>
    </row>
    <row r="55" spans="2:9" ht="30">
      <c r="B55" s="129" t="s">
        <v>300</v>
      </c>
      <c r="C55" s="64">
        <v>1415525.75</v>
      </c>
      <c r="D55" s="252">
        <v>45495</v>
      </c>
      <c r="E55" s="253"/>
      <c r="F55" s="65">
        <v>45506</v>
      </c>
      <c r="G55" s="65">
        <v>45510</v>
      </c>
      <c r="H55" s="65">
        <v>45520</v>
      </c>
      <c r="I55" s="57">
        <f>H55-D55</f>
        <v>25</v>
      </c>
    </row>
    <row r="56" spans="2:9" ht="30">
      <c r="B56" s="189" t="s">
        <v>349</v>
      </c>
      <c r="C56" s="190">
        <v>980185.92</v>
      </c>
      <c r="D56" s="257">
        <v>45524</v>
      </c>
      <c r="E56" s="258"/>
      <c r="F56" s="65">
        <v>45545</v>
      </c>
      <c r="G56" s="65">
        <v>45548</v>
      </c>
      <c r="H56" s="65">
        <v>45561</v>
      </c>
      <c r="I56" s="57">
        <f>H56-D56</f>
        <v>37</v>
      </c>
    </row>
    <row r="57" spans="2:9" ht="30">
      <c r="B57" s="207" t="s">
        <v>358</v>
      </c>
      <c r="C57" s="190">
        <v>1541152.58</v>
      </c>
      <c r="D57" s="257">
        <v>45566</v>
      </c>
      <c r="E57" s="258"/>
      <c r="F57" s="65"/>
      <c r="G57" s="65"/>
      <c r="H57" s="65"/>
      <c r="I57" s="57"/>
    </row>
    <row r="58" spans="2:9">
      <c r="B58" s="259" t="s">
        <v>193</v>
      </c>
      <c r="C58" s="37" t="s">
        <v>41</v>
      </c>
      <c r="D58" s="209" t="s">
        <v>194</v>
      </c>
      <c r="E58" s="260"/>
      <c r="F58" s="209" t="s">
        <v>34</v>
      </c>
      <c r="G58" s="209"/>
      <c r="H58" s="209" t="s">
        <v>43</v>
      </c>
      <c r="I58" s="209"/>
    </row>
    <row r="59" spans="2:9">
      <c r="B59" s="259"/>
      <c r="C59" s="66"/>
      <c r="D59" s="209"/>
      <c r="E59" s="260"/>
      <c r="F59" s="209"/>
      <c r="G59" s="209"/>
      <c r="H59" s="209"/>
      <c r="I59" s="209"/>
    </row>
  </sheetData>
  <mergeCells count="57">
    <mergeCell ref="D56:E56"/>
    <mergeCell ref="B58:B59"/>
    <mergeCell ref="D58:E58"/>
    <mergeCell ref="F58:G58"/>
    <mergeCell ref="H58:I58"/>
    <mergeCell ref="D59:E59"/>
    <mergeCell ref="F59:G59"/>
    <mergeCell ref="H59:I59"/>
    <mergeCell ref="D57:E57"/>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F20:G20"/>
    <mergeCell ref="D22:E22"/>
    <mergeCell ref="D23:E23"/>
    <mergeCell ref="D21:E21"/>
    <mergeCell ref="F21:G21"/>
  </mergeCells>
  <phoneticPr fontId="19" type="noConversion"/>
  <conditionalFormatting sqref="K3:K6 K8">
    <cfRule type="cellIs" dxfId="6" priority="1" operator="lessThan">
      <formula>0</formula>
    </cfRule>
  </conditionalFormatting>
  <pageMargins left="0.25" right="0.25" top="0.75" bottom="0.75" header="0.3" footer="0.3"/>
  <pageSetup paperSize="9"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W33"/>
  <sheetViews>
    <sheetView topLeftCell="A12" zoomScale="70" zoomScaleNormal="70" workbookViewId="0">
      <selection activeCell="B2" sqref="B2:I32"/>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s>
  <sheetData>
    <row r="2" spans="2:23">
      <c r="B2" s="1">
        <f ca="1">TODAY()</f>
        <v>45580</v>
      </c>
    </row>
    <row r="3" spans="2:23" ht="41.25" customHeight="1">
      <c r="B3" s="211" t="s">
        <v>236</v>
      </c>
      <c r="C3" s="212"/>
      <c r="D3" s="212"/>
      <c r="E3" s="212"/>
      <c r="F3" s="212"/>
      <c r="G3" s="212"/>
      <c r="H3" s="212"/>
      <c r="I3" s="212"/>
      <c r="K3" s="2" t="s">
        <v>237</v>
      </c>
      <c r="M3" s="3"/>
      <c r="N3" s="3"/>
      <c r="O3" s="3"/>
      <c r="P3" s="3"/>
      <c r="Q3" s="3"/>
      <c r="R3" s="3"/>
      <c r="S3" s="3"/>
      <c r="T3" s="3"/>
      <c r="U3" s="3"/>
      <c r="V3" s="3"/>
      <c r="W3" s="3"/>
    </row>
    <row r="4" spans="2:23" ht="60">
      <c r="B4" s="4" t="s">
        <v>197</v>
      </c>
      <c r="C4" s="90">
        <v>43217</v>
      </c>
      <c r="D4" s="213"/>
      <c r="E4" s="214" t="s">
        <v>3</v>
      </c>
      <c r="F4" s="214"/>
      <c r="G4" s="214"/>
      <c r="H4" s="214"/>
      <c r="I4" s="214"/>
      <c r="K4" s="2"/>
      <c r="L4" s="7">
        <v>45322</v>
      </c>
      <c r="M4" s="7">
        <v>45350</v>
      </c>
      <c r="N4" s="7">
        <v>45382</v>
      </c>
      <c r="O4" s="7">
        <v>45412</v>
      </c>
      <c r="P4" s="7">
        <v>45442</v>
      </c>
      <c r="Q4" s="7">
        <v>45473</v>
      </c>
      <c r="R4" s="7">
        <v>45504</v>
      </c>
      <c r="S4" s="7">
        <v>45535</v>
      </c>
      <c r="T4" s="7">
        <v>45565</v>
      </c>
      <c r="U4" s="7">
        <v>45596</v>
      </c>
      <c r="V4" s="7">
        <v>45626</v>
      </c>
      <c r="W4" s="7">
        <v>45657</v>
      </c>
    </row>
    <row r="5" spans="2:23" ht="90">
      <c r="B5" s="8" t="s">
        <v>199</v>
      </c>
      <c r="C5" s="69" t="s">
        <v>200</v>
      </c>
      <c r="D5" s="213"/>
      <c r="E5" s="215"/>
      <c r="F5" s="215"/>
      <c r="G5" s="215"/>
      <c r="H5" s="215"/>
      <c r="I5" s="215"/>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3" ht="45">
      <c r="B6" s="8" t="s">
        <v>201</v>
      </c>
      <c r="C6" s="9" t="s">
        <v>238</v>
      </c>
      <c r="D6" s="213"/>
      <c r="E6" s="215"/>
      <c r="F6" s="215"/>
      <c r="G6" s="215"/>
      <c r="H6" s="215"/>
      <c r="I6" s="215"/>
      <c r="K6" s="14" t="s">
        <v>8</v>
      </c>
      <c r="L6" s="83">
        <v>4.8899999999999999E-2</v>
      </c>
      <c r="M6" s="83">
        <v>6.9000000000000006E-2</v>
      </c>
      <c r="N6" s="83">
        <v>8.8900000000000007E-2</v>
      </c>
      <c r="O6" s="83">
        <v>0.12280000000000001</v>
      </c>
      <c r="P6" s="83">
        <v>0.16819999999999999</v>
      </c>
      <c r="Q6" s="84">
        <f>P6+Q7</f>
        <v>0.20079999999999998</v>
      </c>
      <c r="R6" s="84">
        <f>Q6+R7</f>
        <v>0.28259999999999996</v>
      </c>
      <c r="S6" s="84">
        <f>R6+S7</f>
        <v>0.38399999999999995</v>
      </c>
      <c r="T6" s="84">
        <f>S6+T7</f>
        <v>0.46699999999999997</v>
      </c>
      <c r="U6" s="84">
        <f>T6+U7</f>
        <v>0.49459999999999998</v>
      </c>
      <c r="V6" s="84"/>
      <c r="W6" s="84"/>
    </row>
    <row r="7" spans="2:23" ht="45">
      <c r="B7" s="8" t="s">
        <v>202</v>
      </c>
      <c r="C7" s="9" t="s">
        <v>239</v>
      </c>
      <c r="D7" s="213"/>
      <c r="E7" s="215"/>
      <c r="F7" s="215"/>
      <c r="G7" s="215"/>
      <c r="H7" s="215"/>
      <c r="I7" s="215"/>
      <c r="K7" s="16" t="s">
        <v>11</v>
      </c>
      <c r="L7" s="71">
        <v>1.5900000000000001E-2</v>
      </c>
      <c r="M7" s="71">
        <v>2.1999999999999999E-2</v>
      </c>
      <c r="N7" s="71">
        <v>2.0299999999999999E-2</v>
      </c>
      <c r="O7" s="71">
        <v>3.7400000000000003E-2</v>
      </c>
      <c r="P7" s="71">
        <v>4.5400000000000003E-2</v>
      </c>
      <c r="Q7" s="71">
        <v>3.2599999999999997E-2</v>
      </c>
      <c r="R7" s="71">
        <v>8.1799999999999998E-2</v>
      </c>
      <c r="S7" s="71">
        <v>0.1014</v>
      </c>
      <c r="T7" s="71">
        <v>8.3000000000000004E-2</v>
      </c>
      <c r="U7" s="71">
        <v>2.76E-2</v>
      </c>
      <c r="V7" s="71"/>
      <c r="W7" s="71"/>
    </row>
    <row r="8" spans="2:23" ht="60">
      <c r="B8" s="8" t="s">
        <v>204</v>
      </c>
      <c r="C8" s="9" t="s">
        <v>240</v>
      </c>
      <c r="D8" s="213"/>
      <c r="E8" s="215"/>
      <c r="F8" s="215"/>
      <c r="G8" s="215"/>
      <c r="H8" s="215"/>
      <c r="I8" s="215"/>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3" ht="45">
      <c r="B9" s="8" t="s">
        <v>206</v>
      </c>
      <c r="C9" s="90">
        <v>45090</v>
      </c>
      <c r="D9" s="213"/>
      <c r="E9" s="215"/>
      <c r="F9" s="215"/>
      <c r="G9" s="215"/>
      <c r="H9" s="215"/>
      <c r="I9" s="215"/>
    </row>
    <row r="10" spans="2:23" ht="45">
      <c r="B10" s="8" t="s">
        <v>207</v>
      </c>
      <c r="C10" s="90">
        <v>45153</v>
      </c>
      <c r="D10" s="213"/>
      <c r="E10" s="215"/>
      <c r="F10" s="215"/>
      <c r="G10" s="215"/>
      <c r="H10" s="215"/>
      <c r="I10" s="215"/>
    </row>
    <row r="11" spans="2:23" ht="45">
      <c r="B11" s="8" t="s">
        <v>241</v>
      </c>
      <c r="C11" s="9">
        <v>915</v>
      </c>
      <c r="D11" s="213"/>
      <c r="E11" s="215"/>
      <c r="F11" s="215"/>
      <c r="G11" s="215"/>
      <c r="H11" s="215"/>
      <c r="I11" s="215"/>
    </row>
    <row r="12" spans="2:23" ht="45">
      <c r="B12" s="21" t="s">
        <v>209</v>
      </c>
      <c r="C12" s="22">
        <v>0</v>
      </c>
      <c r="D12" s="213"/>
      <c r="E12" s="215"/>
      <c r="F12" s="215"/>
      <c r="G12" s="215"/>
      <c r="H12" s="215"/>
      <c r="I12" s="215"/>
    </row>
    <row r="13" spans="2:23" ht="45">
      <c r="B13" s="8" t="s">
        <v>210</v>
      </c>
      <c r="C13" s="91">
        <f>C10+C11+C12</f>
        <v>46068</v>
      </c>
      <c r="D13" s="213"/>
      <c r="E13" s="261" t="s">
        <v>242</v>
      </c>
      <c r="F13" s="262"/>
      <c r="G13" s="262"/>
      <c r="H13" s="262"/>
      <c r="I13" s="262"/>
    </row>
    <row r="14" spans="2:23" ht="45">
      <c r="B14" s="23" t="s">
        <v>212</v>
      </c>
      <c r="C14" s="47">
        <f ca="1">(B2-C10)/(C13-C10)</f>
        <v>0.46666666666666667</v>
      </c>
      <c r="D14" s="213"/>
      <c r="E14" s="264" t="s">
        <v>365</v>
      </c>
      <c r="F14" s="265"/>
      <c r="G14" s="265"/>
      <c r="H14" s="265"/>
      <c r="I14" s="266"/>
    </row>
    <row r="15" spans="2:23" ht="45" customHeight="1">
      <c r="B15" s="21" t="s">
        <v>232</v>
      </c>
      <c r="C15" s="48">
        <v>21291226.309999999</v>
      </c>
      <c r="D15" s="213"/>
      <c r="E15" s="267"/>
      <c r="F15" s="268"/>
      <c r="G15" s="268"/>
      <c r="H15" s="268"/>
      <c r="I15" s="269"/>
    </row>
    <row r="16" spans="2:23" ht="45">
      <c r="B16" s="21" t="s">
        <v>214</v>
      </c>
      <c r="C16" s="48">
        <f>SUM(C23:C30)</f>
        <v>9197546.709999999</v>
      </c>
      <c r="D16" s="213"/>
      <c r="E16" s="270"/>
      <c r="F16" s="271"/>
      <c r="G16" s="271"/>
      <c r="H16" s="271"/>
      <c r="I16" s="272"/>
    </row>
    <row r="17" spans="2:14" ht="45">
      <c r="B17" s="21" t="s">
        <v>215</v>
      </c>
      <c r="C17" s="24">
        <f>C16/C15</f>
        <v>0.43198764486760083</v>
      </c>
      <c r="D17" s="213"/>
      <c r="E17" s="228" t="s">
        <v>25</v>
      </c>
      <c r="F17" s="229"/>
      <c r="G17" s="229"/>
      <c r="H17" s="229"/>
      <c r="I17" s="229"/>
    </row>
    <row r="18" spans="2:14" ht="45">
      <c r="B18" s="21" t="s">
        <v>216</v>
      </c>
      <c r="C18" s="49">
        <v>0.49459999999999998</v>
      </c>
      <c r="D18" s="213"/>
      <c r="E18" s="263" t="s">
        <v>243</v>
      </c>
      <c r="F18" s="263"/>
      <c r="G18" s="263"/>
      <c r="H18" s="263"/>
      <c r="I18" s="263"/>
    </row>
    <row r="19" spans="2:14" ht="75">
      <c r="B19" s="23" t="s">
        <v>217</v>
      </c>
      <c r="C19" s="5">
        <v>45533</v>
      </c>
      <c r="D19" s="213"/>
      <c r="E19" s="263"/>
      <c r="F19" s="263"/>
      <c r="G19" s="263"/>
      <c r="H19" s="263"/>
      <c r="I19" s="263"/>
    </row>
    <row r="20" spans="2:14" ht="15" customHeight="1">
      <c r="B20" s="232" t="s">
        <v>290</v>
      </c>
      <c r="C20" s="232"/>
      <c r="D20" s="213"/>
      <c r="E20" s="27" t="s">
        <v>244</v>
      </c>
      <c r="F20" s="178" t="s">
        <v>245</v>
      </c>
      <c r="G20" s="178" t="s">
        <v>246</v>
      </c>
      <c r="H20" s="273" t="s">
        <v>247</v>
      </c>
      <c r="I20" s="274"/>
    </row>
    <row r="21" spans="2:14">
      <c r="B21" s="232"/>
      <c r="C21" s="232"/>
      <c r="D21" s="213"/>
      <c r="E21" s="74">
        <v>1.54E-2</v>
      </c>
      <c r="F21" s="179">
        <v>1.2200000000000001E-2</v>
      </c>
      <c r="G21" s="179"/>
      <c r="H21" s="275"/>
      <c r="I21" s="276"/>
    </row>
    <row r="22" spans="2:14" ht="60">
      <c r="B22" s="28" t="s">
        <v>32</v>
      </c>
      <c r="C22" s="28" t="s">
        <v>248</v>
      </c>
      <c r="D22" s="75"/>
      <c r="E22" s="21" t="s">
        <v>34</v>
      </c>
      <c r="F22" s="28" t="s">
        <v>35</v>
      </c>
      <c r="G22" s="28" t="s">
        <v>36</v>
      </c>
      <c r="H22" s="76" t="s">
        <v>77</v>
      </c>
      <c r="I22" s="30" t="s">
        <v>219</v>
      </c>
    </row>
    <row r="23" spans="2:14" ht="60" hidden="1">
      <c r="B23" s="59" t="s">
        <v>249</v>
      </c>
      <c r="C23" s="92">
        <v>2129122.63</v>
      </c>
      <c r="D23" s="79"/>
      <c r="E23" s="59" t="s">
        <v>250</v>
      </c>
      <c r="F23" s="60" t="s">
        <v>45</v>
      </c>
      <c r="G23" s="55">
        <v>45138</v>
      </c>
      <c r="H23" s="62">
        <v>45163</v>
      </c>
      <c r="I23" s="80">
        <v>25</v>
      </c>
    </row>
    <row r="24" spans="2:14" ht="60" hidden="1">
      <c r="B24" s="93" t="s">
        <v>251</v>
      </c>
      <c r="C24" s="92">
        <v>2129122.63</v>
      </c>
      <c r="D24" s="79"/>
      <c r="E24" s="59" t="s">
        <v>252</v>
      </c>
      <c r="F24" s="60" t="s">
        <v>45</v>
      </c>
      <c r="G24" s="55">
        <v>45266</v>
      </c>
      <c r="H24" s="62">
        <v>45278</v>
      </c>
      <c r="I24" s="80">
        <v>12</v>
      </c>
    </row>
    <row r="25" spans="2:14" ht="60" hidden="1">
      <c r="B25" s="93" t="s">
        <v>253</v>
      </c>
      <c r="C25" s="92">
        <v>849750.94</v>
      </c>
      <c r="D25" s="94"/>
      <c r="E25" s="95" t="s">
        <v>254</v>
      </c>
      <c r="F25" s="60" t="s">
        <v>255</v>
      </c>
      <c r="G25" s="55">
        <v>45273</v>
      </c>
      <c r="H25" s="62">
        <v>45281</v>
      </c>
      <c r="I25" s="80">
        <v>8</v>
      </c>
    </row>
    <row r="26" spans="2:14" ht="60" hidden="1">
      <c r="B26" s="93" t="s">
        <v>256</v>
      </c>
      <c r="C26" s="92">
        <v>513981.12</v>
      </c>
      <c r="D26" s="94"/>
      <c r="E26" s="95" t="s">
        <v>257</v>
      </c>
      <c r="F26" s="60" t="s">
        <v>258</v>
      </c>
      <c r="G26" s="55">
        <v>45345</v>
      </c>
      <c r="H26" s="62">
        <v>45363</v>
      </c>
      <c r="I26" s="80">
        <f>H26-G26</f>
        <v>18</v>
      </c>
    </row>
    <row r="27" spans="2:14" ht="60">
      <c r="B27" s="93" t="s">
        <v>259</v>
      </c>
      <c r="C27" s="92">
        <v>783658</v>
      </c>
      <c r="D27" s="94"/>
      <c r="E27" s="95" t="s">
        <v>260</v>
      </c>
      <c r="F27" s="60" t="s">
        <v>261</v>
      </c>
      <c r="G27" s="55">
        <v>45404</v>
      </c>
      <c r="H27" s="62">
        <v>45415</v>
      </c>
      <c r="I27" s="80">
        <f t="shared" ref="I27:I28" si="0">H27-G27</f>
        <v>11</v>
      </c>
    </row>
    <row r="28" spans="2:14" ht="60" outlineLevel="1">
      <c r="B28" s="93" t="s">
        <v>262</v>
      </c>
      <c r="C28" s="92">
        <v>634085.78</v>
      </c>
      <c r="D28" s="77"/>
      <c r="E28" s="95" t="s">
        <v>263</v>
      </c>
      <c r="F28" s="96" t="s">
        <v>264</v>
      </c>
      <c r="G28" s="55">
        <v>45440</v>
      </c>
      <c r="H28" s="62">
        <v>45449</v>
      </c>
      <c r="I28" s="80">
        <f t="shared" si="0"/>
        <v>9</v>
      </c>
      <c r="N28" s="131"/>
    </row>
    <row r="29" spans="2:14" ht="60" outlineLevel="1">
      <c r="B29" s="93" t="s">
        <v>265</v>
      </c>
      <c r="C29" s="92">
        <v>741232.1</v>
      </c>
      <c r="D29" s="77"/>
      <c r="E29" s="95" t="s">
        <v>266</v>
      </c>
      <c r="F29" s="96" t="s">
        <v>291</v>
      </c>
      <c r="G29" s="55">
        <v>45467</v>
      </c>
      <c r="H29" s="33">
        <v>45481</v>
      </c>
      <c r="I29" s="80">
        <v>14</v>
      </c>
    </row>
    <row r="30" spans="2:14" ht="30" customHeight="1" outlineLevel="1">
      <c r="B30" s="93" t="s">
        <v>350</v>
      </c>
      <c r="C30" s="92">
        <v>1416593.51</v>
      </c>
      <c r="D30" s="77"/>
      <c r="E30" s="191" t="s">
        <v>351</v>
      </c>
      <c r="F30" s="96" t="s">
        <v>352</v>
      </c>
      <c r="G30" s="55">
        <v>45538</v>
      </c>
      <c r="H30" s="33"/>
      <c r="I30" s="78"/>
    </row>
    <row r="31" spans="2:14" ht="60" outlineLevel="1">
      <c r="B31" s="36" t="s">
        <v>40</v>
      </c>
      <c r="C31" s="36" t="s">
        <v>41</v>
      </c>
      <c r="D31" s="77"/>
      <c r="E31" s="38" t="s">
        <v>42</v>
      </c>
      <c r="F31" s="39" t="s">
        <v>34</v>
      </c>
      <c r="G31" s="209" t="s">
        <v>43</v>
      </c>
      <c r="H31" s="209"/>
      <c r="I31" s="209"/>
    </row>
    <row r="32" spans="2:14" ht="45" outlineLevel="1">
      <c r="B32" s="40" t="s">
        <v>295</v>
      </c>
      <c r="C32" s="127" t="s">
        <v>296</v>
      </c>
      <c r="D32" s="77"/>
      <c r="E32" s="48">
        <v>443189.05</v>
      </c>
      <c r="F32" s="128" t="s">
        <v>297</v>
      </c>
      <c r="G32" s="210" t="s">
        <v>353</v>
      </c>
      <c r="H32" s="210"/>
      <c r="I32" s="210"/>
    </row>
    <row r="33" spans="2:9" outlineLevel="1">
      <c r="B33" s="40"/>
      <c r="C33" s="73"/>
      <c r="D33" s="77"/>
      <c r="E33" s="35"/>
      <c r="F33" s="42"/>
      <c r="G33" s="210"/>
      <c r="H33" s="210"/>
      <c r="I33" s="210"/>
    </row>
  </sheetData>
  <mergeCells count="14">
    <mergeCell ref="G33:I33"/>
    <mergeCell ref="G31:I31"/>
    <mergeCell ref="G32:I32"/>
    <mergeCell ref="B3:I3"/>
    <mergeCell ref="D4:D21"/>
    <mergeCell ref="E4:I4"/>
    <mergeCell ref="E5:I12"/>
    <mergeCell ref="E13:I13"/>
    <mergeCell ref="E17:I17"/>
    <mergeCell ref="E18:I19"/>
    <mergeCell ref="B20:C21"/>
    <mergeCell ref="E14:I16"/>
    <mergeCell ref="H20:I20"/>
    <mergeCell ref="H21:I21"/>
  </mergeCells>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1"/>
  <sheetViews>
    <sheetView topLeftCell="A10" zoomScale="70" zoomScaleNormal="70" workbookViewId="0">
      <selection activeCell="B1" sqref="B1:I27"/>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45580</v>
      </c>
    </row>
    <row r="2" spans="2:23" ht="41.25" customHeight="1">
      <c r="B2" s="211" t="s">
        <v>229</v>
      </c>
      <c r="C2" s="212"/>
      <c r="D2" s="212"/>
      <c r="E2" s="212"/>
      <c r="F2" s="212"/>
      <c r="G2" s="212"/>
      <c r="H2" s="212"/>
      <c r="I2" s="212"/>
      <c r="K2" s="2" t="s">
        <v>230</v>
      </c>
      <c r="L2" s="3"/>
      <c r="M2" s="3"/>
      <c r="N2" s="3"/>
      <c r="O2" s="3"/>
      <c r="P2" s="3"/>
      <c r="Q2" s="3"/>
      <c r="R2" s="3"/>
      <c r="S2" s="3"/>
      <c r="T2" s="3"/>
      <c r="U2" s="3"/>
      <c r="V2" s="3"/>
    </row>
    <row r="3" spans="2:23" ht="60">
      <c r="B3" s="4" t="s">
        <v>197</v>
      </c>
      <c r="C3" s="72">
        <v>44917</v>
      </c>
      <c r="D3" s="213"/>
      <c r="E3" s="214" t="s">
        <v>3</v>
      </c>
      <c r="F3" s="214"/>
      <c r="G3" s="214"/>
      <c r="H3" s="214"/>
      <c r="I3" s="214"/>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9" t="s">
        <v>200</v>
      </c>
      <c r="D4" s="213"/>
      <c r="E4" s="215"/>
      <c r="F4" s="215"/>
      <c r="G4" s="215"/>
      <c r="H4" s="215"/>
      <c r="I4" s="215"/>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70">
        <f>123.62-92.62</f>
        <v>31</v>
      </c>
      <c r="D5" s="213"/>
      <c r="E5" s="215"/>
      <c r="F5" s="215"/>
      <c r="G5" s="215"/>
      <c r="H5" s="215"/>
      <c r="I5" s="215"/>
      <c r="K5" s="14" t="s">
        <v>8</v>
      </c>
      <c r="L5" s="15">
        <v>0</v>
      </c>
      <c r="M5" s="15">
        <v>0</v>
      </c>
      <c r="N5" s="15">
        <v>0</v>
      </c>
      <c r="O5" s="15">
        <v>0</v>
      </c>
      <c r="P5" s="84">
        <v>7.1000000000000004E-3</v>
      </c>
      <c r="Q5" s="84">
        <f>P5+Q6</f>
        <v>1.9000000000000003E-2</v>
      </c>
      <c r="R5" s="84">
        <f t="shared" ref="R5:U5" si="0">Q5+R6</f>
        <v>4.1200000000000001E-2</v>
      </c>
      <c r="S5" s="84">
        <f t="shared" si="0"/>
        <v>7.6800000000000007E-2</v>
      </c>
      <c r="T5" s="84">
        <f t="shared" si="0"/>
        <v>0.11360000000000001</v>
      </c>
      <c r="U5" s="84">
        <f t="shared" si="0"/>
        <v>0.12820000000000001</v>
      </c>
      <c r="V5" s="84"/>
      <c r="W5" s="84"/>
    </row>
    <row r="6" spans="2:23" ht="75">
      <c r="B6" s="8" t="s">
        <v>202</v>
      </c>
      <c r="C6" s="69" t="s">
        <v>203</v>
      </c>
      <c r="D6" s="213"/>
      <c r="E6" s="215"/>
      <c r="F6" s="215"/>
      <c r="G6" s="215"/>
      <c r="H6" s="215"/>
      <c r="I6" s="215"/>
      <c r="K6" s="16" t="s">
        <v>11</v>
      </c>
      <c r="L6" s="17">
        <v>0</v>
      </c>
      <c r="M6" s="17">
        <v>0</v>
      </c>
      <c r="N6" s="17">
        <v>0</v>
      </c>
      <c r="O6" s="17">
        <v>0</v>
      </c>
      <c r="P6" s="71">
        <v>7.1000000000000004E-3</v>
      </c>
      <c r="Q6" s="71">
        <v>1.1900000000000001E-2</v>
      </c>
      <c r="R6" s="71">
        <v>2.2200000000000001E-2</v>
      </c>
      <c r="S6" s="71">
        <v>3.56E-2</v>
      </c>
      <c r="T6" s="197">
        <v>3.6799999999999999E-2</v>
      </c>
      <c r="U6" s="71">
        <v>1.46E-2</v>
      </c>
      <c r="V6" s="71"/>
      <c r="W6" s="71"/>
    </row>
    <row r="7" spans="2:23" ht="60">
      <c r="B7" s="8" t="s">
        <v>204</v>
      </c>
      <c r="C7" s="69" t="s">
        <v>205</v>
      </c>
      <c r="D7" s="213"/>
      <c r="E7" s="215"/>
      <c r="F7" s="215"/>
      <c r="G7" s="215"/>
      <c r="H7" s="215"/>
      <c r="I7" s="215"/>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2">
        <v>45118</v>
      </c>
      <c r="D8" s="213"/>
      <c r="E8" s="215"/>
      <c r="F8" s="215"/>
      <c r="G8" s="215"/>
      <c r="H8" s="215"/>
      <c r="I8" s="215"/>
    </row>
    <row r="9" spans="2:23" ht="45">
      <c r="B9" s="8" t="s">
        <v>207</v>
      </c>
      <c r="C9" s="20">
        <v>45261</v>
      </c>
      <c r="D9" s="213"/>
      <c r="E9" s="215"/>
      <c r="F9" s="215"/>
      <c r="G9" s="215"/>
      <c r="H9" s="215"/>
      <c r="I9" s="215"/>
    </row>
    <row r="10" spans="2:23" ht="45">
      <c r="B10" s="8" t="s">
        <v>208</v>
      </c>
      <c r="C10" s="22">
        <v>915</v>
      </c>
      <c r="D10" s="213"/>
      <c r="E10" s="215"/>
      <c r="F10" s="215"/>
      <c r="G10" s="215"/>
      <c r="H10" s="215"/>
      <c r="I10" s="215"/>
    </row>
    <row r="11" spans="2:23" ht="45">
      <c r="B11" s="21" t="s">
        <v>209</v>
      </c>
      <c r="C11" s="22">
        <v>0</v>
      </c>
      <c r="D11" s="213"/>
      <c r="E11" s="215"/>
      <c r="F11" s="215"/>
      <c r="G11" s="215"/>
      <c r="H11" s="215"/>
      <c r="I11" s="215"/>
    </row>
    <row r="12" spans="2:23" ht="45">
      <c r="B12" s="8" t="s">
        <v>210</v>
      </c>
      <c r="C12" s="20">
        <f>C9+C10+C11</f>
        <v>46176</v>
      </c>
      <c r="D12" s="213"/>
      <c r="E12" s="216" t="s">
        <v>211</v>
      </c>
      <c r="F12" s="217"/>
      <c r="G12" s="217"/>
      <c r="H12" s="217"/>
      <c r="I12" s="218"/>
    </row>
    <row r="13" spans="2:23" ht="45" customHeight="1">
      <c r="B13" s="23" t="s">
        <v>231</v>
      </c>
      <c r="C13" s="24">
        <f ca="1">(B1-C9)/(C12-C9)</f>
        <v>0.34863387978142074</v>
      </c>
      <c r="D13" s="213"/>
      <c r="E13" s="277" t="s">
        <v>363</v>
      </c>
      <c r="F13" s="278"/>
      <c r="G13" s="278"/>
      <c r="H13" s="278"/>
      <c r="I13" s="279"/>
    </row>
    <row r="14" spans="2:23" ht="45">
      <c r="B14" s="21" t="s">
        <v>232</v>
      </c>
      <c r="C14" s="73">
        <v>34639831.460000001</v>
      </c>
      <c r="D14" s="213"/>
      <c r="E14" s="280"/>
      <c r="F14" s="281"/>
      <c r="G14" s="281"/>
      <c r="H14" s="281"/>
      <c r="I14" s="282"/>
    </row>
    <row r="15" spans="2:23" ht="50.25" customHeight="1">
      <c r="B15" s="21" t="s">
        <v>214</v>
      </c>
      <c r="C15" s="73">
        <f>SUM(C23:C27)</f>
        <v>9426576.5199999996</v>
      </c>
      <c r="D15" s="213"/>
      <c r="E15" s="283"/>
      <c r="F15" s="284"/>
      <c r="G15" s="284"/>
      <c r="H15" s="284"/>
      <c r="I15" s="285"/>
    </row>
    <row r="16" spans="2:23" ht="45">
      <c r="B16" s="21" t="s">
        <v>215</v>
      </c>
      <c r="C16" s="24">
        <f>C15/C14</f>
        <v>0.27213113120614474</v>
      </c>
      <c r="D16" s="213"/>
      <c r="E16" s="228" t="s">
        <v>25</v>
      </c>
      <c r="F16" s="229"/>
      <c r="G16" s="229"/>
      <c r="H16" s="229"/>
      <c r="I16" s="229"/>
    </row>
    <row r="17" spans="2:9" ht="45" customHeight="1">
      <c r="B17" s="21" t="s">
        <v>216</v>
      </c>
      <c r="C17" s="185">
        <v>0.12820000000000001</v>
      </c>
      <c r="D17" s="213"/>
      <c r="E17" s="286" t="s">
        <v>364</v>
      </c>
      <c r="F17" s="287"/>
      <c r="G17" s="287"/>
      <c r="H17" s="287"/>
      <c r="I17" s="287"/>
    </row>
    <row r="18" spans="2:9" ht="75">
      <c r="B18" s="23" t="s">
        <v>217</v>
      </c>
      <c r="C18" s="72">
        <v>45448</v>
      </c>
      <c r="D18" s="213"/>
      <c r="E18" s="287"/>
      <c r="F18" s="287"/>
      <c r="G18" s="287"/>
      <c r="H18" s="287"/>
      <c r="I18" s="287"/>
    </row>
    <row r="19" spans="2:9" ht="15" customHeight="1">
      <c r="B19" s="232" t="s">
        <v>290</v>
      </c>
      <c r="C19" s="232"/>
      <c r="D19" s="213"/>
      <c r="E19" s="27" t="s">
        <v>28</v>
      </c>
      <c r="F19" s="27" t="s">
        <v>29</v>
      </c>
      <c r="G19" s="27" t="s">
        <v>30</v>
      </c>
      <c r="H19" s="273" t="s">
        <v>31</v>
      </c>
      <c r="I19" s="274"/>
    </row>
    <row r="20" spans="2:9">
      <c r="B20" s="232"/>
      <c r="C20" s="232"/>
      <c r="D20" s="213"/>
      <c r="E20" s="188">
        <v>6.7999999999999996E-3</v>
      </c>
      <c r="F20" s="188">
        <v>7.7999999999999996E-3</v>
      </c>
      <c r="G20" s="188"/>
      <c r="H20" s="288"/>
      <c r="I20" s="289"/>
    </row>
    <row r="21" spans="2:9" ht="3.75" customHeight="1">
      <c r="B21" s="235"/>
      <c r="C21" s="235"/>
      <c r="D21" s="213"/>
      <c r="E21" s="236"/>
      <c r="F21" s="236"/>
      <c r="G21" s="236"/>
      <c r="H21" s="236"/>
      <c r="I21" s="236"/>
    </row>
    <row r="22" spans="2:9" ht="60">
      <c r="B22" s="28" t="s">
        <v>32</v>
      </c>
      <c r="C22" s="28" t="s">
        <v>218</v>
      </c>
      <c r="D22" s="85"/>
      <c r="E22" s="86" t="s">
        <v>34</v>
      </c>
      <c r="F22" s="28" t="s">
        <v>35</v>
      </c>
      <c r="G22" s="28" t="s">
        <v>36</v>
      </c>
      <c r="H22" s="76" t="s">
        <v>77</v>
      </c>
      <c r="I22" s="30" t="s">
        <v>219</v>
      </c>
    </row>
    <row r="23" spans="2:9" ht="30">
      <c r="B23" s="31" t="s">
        <v>233</v>
      </c>
      <c r="C23" s="87">
        <v>3463983.14</v>
      </c>
      <c r="D23" s="77"/>
      <c r="E23" s="32">
        <v>45135</v>
      </c>
      <c r="F23" s="32">
        <v>45146</v>
      </c>
      <c r="G23" s="33">
        <v>45149</v>
      </c>
      <c r="H23" s="33">
        <v>45162</v>
      </c>
      <c r="I23" s="78">
        <f>H23-E23</f>
        <v>27</v>
      </c>
    </row>
    <row r="24" spans="2:9" ht="30">
      <c r="B24" s="23" t="s">
        <v>234</v>
      </c>
      <c r="C24" s="87">
        <v>3463983.15</v>
      </c>
      <c r="D24" s="77"/>
      <c r="E24" s="32">
        <v>45204</v>
      </c>
      <c r="F24" s="32">
        <v>45205</v>
      </c>
      <c r="G24" s="32">
        <v>45211</v>
      </c>
      <c r="H24" s="32">
        <v>45223</v>
      </c>
      <c r="I24" s="88">
        <f>H24-E24</f>
        <v>19</v>
      </c>
    </row>
    <row r="25" spans="2:9" ht="30">
      <c r="B25" s="23" t="s">
        <v>235</v>
      </c>
      <c r="C25" s="87">
        <v>597819.43000000005</v>
      </c>
      <c r="D25" s="77"/>
      <c r="E25" s="32">
        <v>45447</v>
      </c>
      <c r="F25" s="89">
        <v>45462</v>
      </c>
      <c r="G25" s="32">
        <v>45474</v>
      </c>
      <c r="H25" s="32">
        <v>45483</v>
      </c>
      <c r="I25" s="88">
        <f>H25-E25</f>
        <v>36</v>
      </c>
    </row>
    <row r="26" spans="2:9" ht="30">
      <c r="B26" s="23" t="s">
        <v>337</v>
      </c>
      <c r="C26" s="87">
        <v>604893.96</v>
      </c>
      <c r="D26" s="77"/>
      <c r="E26" s="32">
        <v>45520</v>
      </c>
      <c r="F26" s="32">
        <v>45530</v>
      </c>
      <c r="G26" s="32">
        <v>45538</v>
      </c>
      <c r="H26" s="32">
        <v>45575</v>
      </c>
      <c r="I26" s="88">
        <f>H26-E26</f>
        <v>55</v>
      </c>
    </row>
    <row r="27" spans="2:9" ht="30" customHeight="1" outlineLevel="1">
      <c r="B27" s="23" t="s">
        <v>347</v>
      </c>
      <c r="C27" s="87">
        <v>1295896.8400000001</v>
      </c>
      <c r="D27" s="77"/>
      <c r="E27" s="32">
        <v>45533</v>
      </c>
      <c r="F27" s="32">
        <v>45566</v>
      </c>
      <c r="G27" s="167">
        <v>45568</v>
      </c>
      <c r="H27" s="32"/>
      <c r="I27" s="34"/>
    </row>
    <row r="28" spans="2:9" ht="60" outlineLevel="1">
      <c r="B28" s="36" t="s">
        <v>40</v>
      </c>
      <c r="C28" s="36" t="s">
        <v>41</v>
      </c>
      <c r="D28" s="79"/>
      <c r="E28" s="38" t="s">
        <v>42</v>
      </c>
      <c r="F28" s="39" t="s">
        <v>34</v>
      </c>
      <c r="G28" s="209" t="s">
        <v>43</v>
      </c>
      <c r="H28" s="209"/>
      <c r="I28" s="209"/>
    </row>
    <row r="29" spans="2:9" outlineLevel="1">
      <c r="B29" s="40"/>
      <c r="C29" s="73"/>
      <c r="D29" s="81"/>
      <c r="E29" s="35"/>
      <c r="F29" s="42"/>
      <c r="G29" s="210"/>
      <c r="H29" s="210"/>
      <c r="I29" s="210"/>
    </row>
    <row r="30" spans="2:9" outlineLevel="1">
      <c r="B30" s="40"/>
      <c r="C30" s="73"/>
      <c r="D30" s="81"/>
      <c r="E30" s="35"/>
      <c r="F30" s="42"/>
      <c r="G30" s="210"/>
      <c r="H30" s="210"/>
      <c r="I30" s="210"/>
    </row>
    <row r="31" spans="2:9">
      <c r="C31" s="82"/>
      <c r="D31" s="43"/>
      <c r="E31" s="43"/>
      <c r="F31" s="43"/>
      <c r="G31" s="43"/>
      <c r="H31" s="43"/>
      <c r="I31" s="43"/>
    </row>
  </sheetData>
  <mergeCells count="16">
    <mergeCell ref="G30:I30"/>
    <mergeCell ref="B2:I2"/>
    <mergeCell ref="D3:D21"/>
    <mergeCell ref="E3:I3"/>
    <mergeCell ref="E4:I11"/>
    <mergeCell ref="E12:I12"/>
    <mergeCell ref="E16:I16"/>
    <mergeCell ref="B19:C20"/>
    <mergeCell ref="B21:C21"/>
    <mergeCell ref="E21:I21"/>
    <mergeCell ref="G28:I28"/>
    <mergeCell ref="G29:I29"/>
    <mergeCell ref="E13:I15"/>
    <mergeCell ref="E17:I18"/>
    <mergeCell ref="H19:I19"/>
    <mergeCell ref="H20:I20"/>
  </mergeCells>
  <phoneticPr fontId="19"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29"/>
  <sheetViews>
    <sheetView topLeftCell="A4" zoomScale="70" zoomScaleNormal="70" workbookViewId="0">
      <selection activeCell="B1" sqref="B1:I28"/>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45580</v>
      </c>
    </row>
    <row r="2" spans="2:23" ht="41.25" customHeight="1">
      <c r="B2" s="211" t="s">
        <v>0</v>
      </c>
      <c r="C2" s="212"/>
      <c r="D2" s="212"/>
      <c r="E2" s="212"/>
      <c r="F2" s="212"/>
      <c r="G2" s="212"/>
      <c r="H2" s="212"/>
      <c r="I2" s="212"/>
      <c r="K2" s="2" t="s">
        <v>1</v>
      </c>
      <c r="M2" s="3"/>
      <c r="N2" s="3"/>
      <c r="O2" s="3"/>
      <c r="P2" s="3"/>
      <c r="Q2" s="3"/>
      <c r="R2" s="3"/>
      <c r="S2" s="3"/>
      <c r="T2" s="3"/>
      <c r="U2" s="3"/>
      <c r="V2" s="3"/>
      <c r="W2" s="3"/>
    </row>
    <row r="3" spans="2:23" ht="45">
      <c r="B3" s="4" t="s">
        <v>2</v>
      </c>
      <c r="C3" s="5">
        <v>44918</v>
      </c>
      <c r="D3" s="213"/>
      <c r="E3" s="214" t="s">
        <v>3</v>
      </c>
      <c r="F3" s="214"/>
      <c r="G3" s="214"/>
      <c r="H3" s="214"/>
      <c r="I3" s="214"/>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13"/>
      <c r="E4" s="215"/>
      <c r="F4" s="215"/>
      <c r="G4" s="215"/>
      <c r="H4" s="215"/>
      <c r="I4" s="215"/>
      <c r="K4" s="10" t="s">
        <v>6</v>
      </c>
      <c r="L4" s="186">
        <v>7.0000000000000007E-2</v>
      </c>
      <c r="M4" s="186">
        <v>0.11</v>
      </c>
      <c r="N4" s="186">
        <v>0.15</v>
      </c>
      <c r="O4" s="186">
        <v>0.19</v>
      </c>
      <c r="P4" s="186">
        <v>0.2278</v>
      </c>
      <c r="Q4" s="187">
        <v>0.27539999999999998</v>
      </c>
      <c r="R4" s="187">
        <v>0.47289999999999999</v>
      </c>
      <c r="S4" s="187">
        <v>0.52210000000000001</v>
      </c>
      <c r="T4" s="198">
        <v>0.57089999999999996</v>
      </c>
      <c r="U4" s="187">
        <v>0.65</v>
      </c>
      <c r="V4" s="187">
        <v>0.68</v>
      </c>
      <c r="W4" s="187">
        <v>0.7</v>
      </c>
    </row>
    <row r="5" spans="2:23" ht="30">
      <c r="B5" s="8" t="s">
        <v>7</v>
      </c>
      <c r="C5" s="13">
        <v>9.4700000000000006</v>
      </c>
      <c r="D5" s="213"/>
      <c r="E5" s="215"/>
      <c r="F5" s="215"/>
      <c r="G5" s="215"/>
      <c r="H5" s="215"/>
      <c r="I5" s="215"/>
      <c r="K5" s="14" t="s">
        <v>8</v>
      </c>
      <c r="L5" s="204">
        <v>0</v>
      </c>
      <c r="M5" s="204">
        <v>0</v>
      </c>
      <c r="N5" s="204">
        <v>0</v>
      </c>
      <c r="O5" s="204">
        <f>O6+N5</f>
        <v>6.7000000000000002E-3</v>
      </c>
      <c r="P5" s="204">
        <f t="shared" ref="P5:U5" si="0">P6+O5</f>
        <v>7.5000000000000006E-3</v>
      </c>
      <c r="Q5" s="204">
        <f t="shared" si="0"/>
        <v>1.38E-2</v>
      </c>
      <c r="R5" s="204">
        <f t="shared" si="0"/>
        <v>2.7200000000000002E-2</v>
      </c>
      <c r="S5" s="204">
        <f t="shared" si="0"/>
        <v>5.4900000000000004E-2</v>
      </c>
      <c r="T5" s="204">
        <f t="shared" si="0"/>
        <v>0.1295</v>
      </c>
      <c r="U5" s="204">
        <f t="shared" si="0"/>
        <v>0.156</v>
      </c>
      <c r="V5" s="208"/>
      <c r="W5" s="208"/>
    </row>
    <row r="6" spans="2:23" ht="30">
      <c r="B6" s="8" t="s">
        <v>9</v>
      </c>
      <c r="C6" s="9" t="s">
        <v>10</v>
      </c>
      <c r="D6" s="213"/>
      <c r="E6" s="215"/>
      <c r="F6" s="215"/>
      <c r="G6" s="215"/>
      <c r="H6" s="215"/>
      <c r="I6" s="215"/>
      <c r="K6" s="16" t="s">
        <v>11</v>
      </c>
      <c r="L6" s="205">
        <v>0</v>
      </c>
      <c r="M6" s="205">
        <v>0</v>
      </c>
      <c r="N6" s="205">
        <v>0</v>
      </c>
      <c r="O6" s="205">
        <v>6.7000000000000002E-3</v>
      </c>
      <c r="P6" s="205">
        <v>8.0000000000000004E-4</v>
      </c>
      <c r="Q6" s="205">
        <v>6.3E-3</v>
      </c>
      <c r="R6" s="205">
        <v>1.34E-2</v>
      </c>
      <c r="S6" s="205">
        <v>2.7699999999999999E-2</v>
      </c>
      <c r="T6" s="197">
        <v>7.46E-2</v>
      </c>
      <c r="U6" s="205">
        <v>2.6499999999999999E-2</v>
      </c>
      <c r="V6" s="205"/>
      <c r="W6" s="205"/>
    </row>
    <row r="7" spans="2:23" ht="30">
      <c r="B7" s="8" t="s">
        <v>12</v>
      </c>
      <c r="C7" s="9" t="s">
        <v>13</v>
      </c>
      <c r="D7" s="213"/>
      <c r="E7" s="215"/>
      <c r="F7" s="215"/>
      <c r="G7" s="215"/>
      <c r="H7" s="215"/>
      <c r="I7" s="215"/>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9">
        <v>0.48356164383561645</v>
      </c>
      <c r="U7" s="19">
        <f>(U3-C9)/(C12-C9)</f>
        <v>0.54109589041095896</v>
      </c>
      <c r="V7" s="19">
        <f>(V3-C9)/(C12-C9)</f>
        <v>0.5821917808219178</v>
      </c>
      <c r="W7" s="19">
        <f>(W3-C9)/(C12-C9)</f>
        <v>0.62465753424657533</v>
      </c>
    </row>
    <row r="8" spans="2:23" ht="30">
      <c r="B8" s="8" t="s">
        <v>15</v>
      </c>
      <c r="C8" s="5">
        <v>45118</v>
      </c>
      <c r="D8" s="213"/>
      <c r="E8" s="215"/>
      <c r="F8" s="215"/>
      <c r="G8" s="215"/>
      <c r="H8" s="215"/>
      <c r="I8" s="215"/>
    </row>
    <row r="9" spans="2:23" ht="30">
      <c r="B9" s="8" t="s">
        <v>16</v>
      </c>
      <c r="C9" s="20">
        <v>45201</v>
      </c>
      <c r="D9" s="213"/>
      <c r="E9" s="215"/>
      <c r="F9" s="215"/>
      <c r="G9" s="215"/>
      <c r="H9" s="215"/>
      <c r="I9" s="215"/>
    </row>
    <row r="10" spans="2:23" ht="45">
      <c r="B10" s="8" t="s">
        <v>17</v>
      </c>
      <c r="C10" s="6">
        <v>730</v>
      </c>
      <c r="D10" s="213"/>
      <c r="E10" s="215"/>
      <c r="F10" s="215"/>
      <c r="G10" s="215"/>
      <c r="H10" s="215"/>
      <c r="I10" s="215"/>
    </row>
    <row r="11" spans="2:23" ht="30">
      <c r="B11" s="21" t="s">
        <v>18</v>
      </c>
      <c r="C11" s="22">
        <v>0</v>
      </c>
      <c r="D11" s="213"/>
      <c r="E11" s="215"/>
      <c r="F11" s="215"/>
      <c r="G11" s="215"/>
      <c r="H11" s="215"/>
      <c r="I11" s="215"/>
    </row>
    <row r="12" spans="2:23" ht="30">
      <c r="B12" s="8" t="s">
        <v>19</v>
      </c>
      <c r="C12" s="20">
        <f>C9+C10+C11</f>
        <v>45931</v>
      </c>
      <c r="D12" s="213"/>
      <c r="E12" s="304" t="s">
        <v>20</v>
      </c>
      <c r="F12" s="305"/>
      <c r="G12" s="305"/>
      <c r="H12" s="305"/>
      <c r="I12" s="306"/>
    </row>
    <row r="13" spans="2:23" ht="30" customHeight="1">
      <c r="B13" s="23" t="s">
        <v>21</v>
      </c>
      <c r="C13" s="185">
        <f ca="1">(B1-C9)/(C12-C9)</f>
        <v>0.51917808219178085</v>
      </c>
      <c r="D13" s="213"/>
      <c r="E13" s="293" t="s">
        <v>361</v>
      </c>
      <c r="F13" s="294"/>
      <c r="G13" s="294"/>
      <c r="H13" s="294"/>
      <c r="I13" s="295"/>
    </row>
    <row r="14" spans="2:23" ht="45">
      <c r="B14" s="21" t="s">
        <v>22</v>
      </c>
      <c r="C14" s="25">
        <v>9248314.9399999995</v>
      </c>
      <c r="D14" s="213"/>
      <c r="E14" s="296"/>
      <c r="F14" s="297"/>
      <c r="G14" s="297"/>
      <c r="H14" s="297"/>
      <c r="I14" s="298"/>
    </row>
    <row r="15" spans="2:23" ht="30">
      <c r="B15" s="21" t="s">
        <v>23</v>
      </c>
      <c r="C15" s="25">
        <f>SUM(C23:C25)</f>
        <v>1459866.6099999999</v>
      </c>
      <c r="D15" s="213"/>
      <c r="E15" s="299"/>
      <c r="F15" s="300"/>
      <c r="G15" s="300"/>
      <c r="H15" s="300"/>
      <c r="I15" s="301"/>
    </row>
    <row r="16" spans="2:23" ht="30">
      <c r="B16" s="21" t="s">
        <v>24</v>
      </c>
      <c r="C16" s="24">
        <f>C15/C14</f>
        <v>0.15785217301434157</v>
      </c>
      <c r="D16" s="213"/>
      <c r="E16" s="228" t="s">
        <v>25</v>
      </c>
      <c r="F16" s="229"/>
      <c r="G16" s="229"/>
      <c r="H16" s="229"/>
      <c r="I16" s="229"/>
    </row>
    <row r="17" spans="2:9" ht="30" customHeight="1">
      <c r="B17" s="21" t="s">
        <v>26</v>
      </c>
      <c r="C17" s="182">
        <v>0.156</v>
      </c>
      <c r="D17" s="213"/>
      <c r="E17" s="302" t="s">
        <v>354</v>
      </c>
      <c r="F17" s="303"/>
      <c r="G17" s="303"/>
      <c r="H17" s="303"/>
      <c r="I17" s="303"/>
    </row>
    <row r="18" spans="2:9" ht="45">
      <c r="B18" s="23" t="s">
        <v>27</v>
      </c>
      <c r="C18" s="26">
        <v>45448</v>
      </c>
      <c r="D18" s="213"/>
      <c r="E18" s="303"/>
      <c r="F18" s="303"/>
      <c r="G18" s="303"/>
      <c r="H18" s="303"/>
      <c r="I18" s="303"/>
    </row>
    <row r="19" spans="2:9">
      <c r="B19" s="232" t="s">
        <v>290</v>
      </c>
      <c r="C19" s="232"/>
      <c r="D19" s="213"/>
      <c r="E19" s="27" t="s">
        <v>28</v>
      </c>
      <c r="F19" s="27" t="s">
        <v>29</v>
      </c>
      <c r="G19" s="27" t="s">
        <v>30</v>
      </c>
      <c r="H19" s="233" t="s">
        <v>31</v>
      </c>
      <c r="I19" s="233"/>
    </row>
    <row r="20" spans="2:9">
      <c r="B20" s="232"/>
      <c r="C20" s="232"/>
      <c r="D20" s="213"/>
      <c r="E20" s="183">
        <v>1.04</v>
      </c>
      <c r="F20" s="184">
        <v>1.61</v>
      </c>
      <c r="G20" s="184"/>
      <c r="H20" s="307"/>
      <c r="I20" s="307"/>
    </row>
    <row r="21" spans="2:9" ht="3.75" customHeight="1">
      <c r="B21" s="235"/>
      <c r="C21" s="235"/>
      <c r="D21" s="213"/>
      <c r="E21" s="236"/>
      <c r="F21" s="236"/>
      <c r="G21" s="236"/>
      <c r="H21" s="236"/>
      <c r="I21" s="236"/>
    </row>
    <row r="22" spans="2:9" ht="51">
      <c r="B22" s="28" t="s">
        <v>32</v>
      </c>
      <c r="C22" s="28" t="s">
        <v>33</v>
      </c>
      <c r="D22" s="290"/>
      <c r="E22" s="29" t="s">
        <v>34</v>
      </c>
      <c r="F22" s="28" t="s">
        <v>35</v>
      </c>
      <c r="G22" s="28" t="s">
        <v>36</v>
      </c>
      <c r="H22" s="28" t="s">
        <v>37</v>
      </c>
      <c r="I22" s="30" t="s">
        <v>38</v>
      </c>
    </row>
    <row r="23" spans="2:9" ht="30">
      <c r="B23" s="31" t="s">
        <v>39</v>
      </c>
      <c r="C23" s="25">
        <v>924831.49</v>
      </c>
      <c r="D23" s="291"/>
      <c r="E23" s="32">
        <v>45167</v>
      </c>
      <c r="F23" s="32">
        <v>45173</v>
      </c>
      <c r="G23" s="33">
        <v>45177</v>
      </c>
      <c r="H23" s="32">
        <v>45205</v>
      </c>
      <c r="I23" s="34">
        <f>H23-E23</f>
        <v>38</v>
      </c>
    </row>
    <row r="24" spans="2:9" ht="30" customHeight="1">
      <c r="B24" s="31" t="s">
        <v>362</v>
      </c>
      <c r="C24" s="25">
        <v>535035.12</v>
      </c>
      <c r="D24" s="291"/>
      <c r="E24" s="32">
        <v>45565</v>
      </c>
      <c r="F24" s="32">
        <v>45574</v>
      </c>
      <c r="G24" s="33"/>
      <c r="H24" s="32"/>
      <c r="I24" s="34"/>
    </row>
    <row r="25" spans="2:9" ht="27" customHeight="1">
      <c r="B25" s="23"/>
      <c r="C25" s="35"/>
      <c r="D25" s="291"/>
      <c r="E25" s="32"/>
      <c r="F25" s="32"/>
      <c r="G25" s="33"/>
      <c r="H25" s="32"/>
      <c r="I25" s="34"/>
    </row>
    <row r="26" spans="2:9" ht="60">
      <c r="B26" s="36" t="s">
        <v>40</v>
      </c>
      <c r="C26" s="37" t="s">
        <v>41</v>
      </c>
      <c r="D26" s="291"/>
      <c r="E26" s="38" t="s">
        <v>42</v>
      </c>
      <c r="F26" s="39" t="s">
        <v>34</v>
      </c>
      <c r="G26" s="209" t="s">
        <v>43</v>
      </c>
      <c r="H26" s="209"/>
      <c r="I26" s="209"/>
    </row>
    <row r="27" spans="2:9">
      <c r="B27" s="40" t="s">
        <v>44</v>
      </c>
      <c r="C27" s="41"/>
      <c r="D27" s="291"/>
      <c r="E27" s="35"/>
      <c r="F27" s="42"/>
      <c r="G27" s="210" t="s">
        <v>45</v>
      </c>
      <c r="H27" s="210"/>
      <c r="I27" s="210"/>
    </row>
    <row r="28" spans="2:9">
      <c r="B28" s="40"/>
      <c r="C28" s="41"/>
      <c r="D28" s="292"/>
      <c r="E28" s="35"/>
      <c r="F28" s="42"/>
      <c r="G28" s="210" t="s">
        <v>45</v>
      </c>
      <c r="H28" s="210"/>
      <c r="I28" s="210"/>
    </row>
    <row r="29" spans="2:9">
      <c r="B29" s="1"/>
      <c r="C29" s="43"/>
      <c r="D29" s="43"/>
      <c r="E29" s="43"/>
      <c r="F29" s="43"/>
      <c r="G29" s="43"/>
      <c r="H29" s="43"/>
      <c r="I29" s="43"/>
    </row>
  </sheetData>
  <mergeCells count="17">
    <mergeCell ref="B2:I2"/>
    <mergeCell ref="D3:D21"/>
    <mergeCell ref="E3:I3"/>
    <mergeCell ref="E4:I11"/>
    <mergeCell ref="E12:I12"/>
    <mergeCell ref="E16:I16"/>
    <mergeCell ref="B19:C20"/>
    <mergeCell ref="H19:I19"/>
    <mergeCell ref="B21:C21"/>
    <mergeCell ref="E21:I21"/>
    <mergeCell ref="H20:I20"/>
    <mergeCell ref="D22:D28"/>
    <mergeCell ref="G26:I26"/>
    <mergeCell ref="G27:I27"/>
    <mergeCell ref="G28:I28"/>
    <mergeCell ref="E13:I15"/>
    <mergeCell ref="E17:I18"/>
  </mergeCells>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48"/>
  <sheetViews>
    <sheetView tabSelected="1" view="pageBreakPreview" topLeftCell="A6" zoomScale="70" zoomScaleNormal="55" zoomScaleSheetLayoutView="70" zoomScalePageLayoutView="40" workbookViewId="0">
      <selection activeCell="K17" sqref="K1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45580</v>
      </c>
    </row>
    <row r="2" spans="2:20" ht="41.25" customHeight="1">
      <c r="B2" s="308" t="s">
        <v>267</v>
      </c>
      <c r="C2" s="309"/>
      <c r="D2" s="309"/>
      <c r="E2" s="309"/>
      <c r="F2" s="309"/>
      <c r="G2" s="309"/>
      <c r="H2" s="309"/>
      <c r="I2" s="309"/>
      <c r="K2" s="2" t="s">
        <v>268</v>
      </c>
      <c r="L2" s="3"/>
      <c r="M2" s="3"/>
      <c r="N2" s="3"/>
      <c r="O2" s="3"/>
      <c r="P2" s="3"/>
      <c r="Q2" s="3"/>
      <c r="R2" s="3"/>
      <c r="S2" s="3"/>
      <c r="T2" s="3"/>
    </row>
    <row r="3" spans="2:20" ht="60">
      <c r="B3" s="97" t="s">
        <v>269</v>
      </c>
      <c r="C3" s="98">
        <v>45110</v>
      </c>
      <c r="D3" s="310"/>
      <c r="E3" s="311" t="s">
        <v>3</v>
      </c>
      <c r="F3" s="311"/>
      <c r="G3" s="311"/>
      <c r="H3" s="311"/>
      <c r="I3" s="311"/>
      <c r="K3" s="2"/>
      <c r="L3" s="7">
        <v>45412</v>
      </c>
      <c r="M3" s="7">
        <v>45442</v>
      </c>
      <c r="N3" s="7">
        <v>45473</v>
      </c>
      <c r="O3" s="7">
        <v>45504</v>
      </c>
      <c r="P3" s="7">
        <v>45535</v>
      </c>
      <c r="Q3" s="7">
        <v>45565</v>
      </c>
      <c r="R3" s="7">
        <v>45596</v>
      </c>
      <c r="S3" s="7">
        <v>45597</v>
      </c>
      <c r="T3" s="7">
        <v>45657</v>
      </c>
    </row>
    <row r="4" spans="2:20" ht="90">
      <c r="B4" s="99" t="s">
        <v>270</v>
      </c>
      <c r="C4" s="100" t="s">
        <v>200</v>
      </c>
      <c r="D4" s="310"/>
      <c r="E4" s="312"/>
      <c r="F4" s="312"/>
      <c r="G4" s="312"/>
      <c r="H4" s="312"/>
      <c r="I4" s="312"/>
      <c r="K4" s="10" t="s">
        <v>6</v>
      </c>
      <c r="L4" s="11">
        <v>0.01</v>
      </c>
      <c r="M4" s="11">
        <v>5.45E-2</v>
      </c>
      <c r="N4" s="12">
        <v>0.1</v>
      </c>
      <c r="O4" s="12">
        <v>0.2</v>
      </c>
      <c r="P4" s="12">
        <v>0.25</v>
      </c>
      <c r="Q4" s="12">
        <v>0.26</v>
      </c>
      <c r="R4" s="12">
        <v>0.3</v>
      </c>
      <c r="S4" s="12">
        <v>0.35</v>
      </c>
      <c r="T4" s="12">
        <v>0.42</v>
      </c>
    </row>
    <row r="5" spans="2:20" ht="45">
      <c r="B5" s="99" t="s">
        <v>271</v>
      </c>
      <c r="C5" s="101" t="s">
        <v>272</v>
      </c>
      <c r="D5" s="310"/>
      <c r="E5" s="312"/>
      <c r="F5" s="312"/>
      <c r="G5" s="312"/>
      <c r="H5" s="312"/>
      <c r="I5" s="312"/>
      <c r="K5" s="14" t="s">
        <v>8</v>
      </c>
      <c r="L5" s="83">
        <v>0</v>
      </c>
      <c r="M5" s="83">
        <v>0</v>
      </c>
      <c r="N5" s="181">
        <f>M5+N6</f>
        <v>6.0000000000000001E-3</v>
      </c>
      <c r="O5" s="181">
        <f t="shared" ref="O5:R5" si="0">N5+O6</f>
        <v>1.84E-2</v>
      </c>
      <c r="P5" s="181">
        <f t="shared" si="0"/>
        <v>5.6399999999999999E-2</v>
      </c>
      <c r="Q5" s="181">
        <f t="shared" si="0"/>
        <v>0.1195</v>
      </c>
      <c r="R5" s="181">
        <f t="shared" si="0"/>
        <v>0.16139999999999999</v>
      </c>
      <c r="S5" s="84"/>
      <c r="T5" s="84"/>
    </row>
    <row r="6" spans="2:20" ht="90">
      <c r="B6" s="99" t="s">
        <v>273</v>
      </c>
      <c r="C6" s="100" t="s">
        <v>203</v>
      </c>
      <c r="D6" s="310"/>
      <c r="E6" s="312"/>
      <c r="F6" s="312"/>
      <c r="G6" s="312"/>
      <c r="H6" s="312"/>
      <c r="I6" s="312"/>
      <c r="K6" s="16" t="s">
        <v>11</v>
      </c>
      <c r="L6" s="71">
        <v>0</v>
      </c>
      <c r="M6" s="71">
        <v>0</v>
      </c>
      <c r="N6" s="71">
        <v>6.0000000000000001E-3</v>
      </c>
      <c r="O6" s="71">
        <v>1.24E-2</v>
      </c>
      <c r="P6" s="71">
        <v>3.7999999999999999E-2</v>
      </c>
      <c r="Q6" s="201">
        <v>6.3100000000000003E-2</v>
      </c>
      <c r="R6" s="71">
        <v>4.19E-2</v>
      </c>
      <c r="S6" s="71"/>
      <c r="T6" s="71"/>
    </row>
    <row r="7" spans="2:20" ht="60">
      <c r="B7" s="99" t="s">
        <v>274</v>
      </c>
      <c r="C7" s="100" t="s">
        <v>205</v>
      </c>
      <c r="D7" s="310"/>
      <c r="E7" s="312"/>
      <c r="F7" s="312"/>
      <c r="G7" s="312"/>
      <c r="H7" s="312"/>
      <c r="I7" s="312"/>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9" t="s">
        <v>275</v>
      </c>
      <c r="C8" s="98">
        <v>45272</v>
      </c>
      <c r="D8" s="310"/>
      <c r="E8" s="312"/>
      <c r="F8" s="312"/>
      <c r="G8" s="312"/>
      <c r="H8" s="312"/>
      <c r="I8" s="312"/>
    </row>
    <row r="9" spans="2:20" ht="60">
      <c r="B9" s="99" t="s">
        <v>276</v>
      </c>
      <c r="C9" s="102">
        <v>45397</v>
      </c>
      <c r="D9" s="310"/>
      <c r="E9" s="312"/>
      <c r="F9" s="312"/>
      <c r="G9" s="312"/>
      <c r="H9" s="312"/>
      <c r="I9" s="312"/>
    </row>
    <row r="10" spans="2:20" ht="45">
      <c r="B10" s="99" t="s">
        <v>277</v>
      </c>
      <c r="C10" s="103">
        <v>915</v>
      </c>
      <c r="D10" s="310"/>
      <c r="E10" s="312"/>
      <c r="F10" s="312"/>
      <c r="G10" s="312"/>
      <c r="H10" s="312"/>
      <c r="I10" s="312"/>
    </row>
    <row r="11" spans="2:20" ht="45">
      <c r="B11" s="104" t="s">
        <v>278</v>
      </c>
      <c r="C11" s="103">
        <v>0</v>
      </c>
      <c r="D11" s="310"/>
      <c r="E11" s="312"/>
      <c r="F11" s="312"/>
      <c r="G11" s="312"/>
      <c r="H11" s="312"/>
      <c r="I11" s="312"/>
    </row>
    <row r="12" spans="2:20" ht="45">
      <c r="B12" s="99" t="s">
        <v>279</v>
      </c>
      <c r="C12" s="102">
        <f>C9+C10+C11</f>
        <v>46312</v>
      </c>
      <c r="D12" s="310"/>
      <c r="E12" s="313" t="s">
        <v>280</v>
      </c>
      <c r="F12" s="313"/>
      <c r="G12" s="313"/>
      <c r="H12" s="313"/>
      <c r="I12" s="313"/>
    </row>
    <row r="13" spans="2:20" ht="72.75" customHeight="1">
      <c r="B13" s="105" t="s">
        <v>281</v>
      </c>
      <c r="C13" s="47">
        <f ca="1">(B1-C9)/(C12-C9)</f>
        <v>0.2</v>
      </c>
      <c r="D13" s="310"/>
      <c r="E13" s="324" t="s">
        <v>359</v>
      </c>
      <c r="F13" s="316"/>
      <c r="G13" s="316"/>
      <c r="H13" s="316"/>
      <c r="I13" s="316"/>
    </row>
    <row r="14" spans="2:20" ht="72.75" customHeight="1">
      <c r="B14" s="104" t="s">
        <v>282</v>
      </c>
      <c r="C14" s="106">
        <v>38746632.259999998</v>
      </c>
      <c r="D14" s="310"/>
      <c r="E14" s="316"/>
      <c r="F14" s="316"/>
      <c r="G14" s="316"/>
      <c r="H14" s="316"/>
      <c r="I14" s="316"/>
    </row>
    <row r="15" spans="2:20" ht="72.75" customHeight="1">
      <c r="B15" s="104" t="s">
        <v>283</v>
      </c>
      <c r="C15" s="106">
        <f>SUM(C23:C26)</f>
        <v>8706298.5099999998</v>
      </c>
      <c r="D15" s="310"/>
      <c r="E15" s="316"/>
      <c r="F15" s="316"/>
      <c r="G15" s="316"/>
      <c r="H15" s="316"/>
      <c r="I15" s="316"/>
    </row>
    <row r="16" spans="2:20" ht="45">
      <c r="B16" s="104" t="s">
        <v>284</v>
      </c>
      <c r="C16" s="180">
        <v>0.22470000000000001</v>
      </c>
      <c r="D16" s="310"/>
      <c r="E16" s="314" t="s">
        <v>285</v>
      </c>
      <c r="F16" s="315"/>
      <c r="G16" s="315"/>
      <c r="H16" s="315"/>
      <c r="I16" s="315"/>
    </row>
    <row r="17" spans="2:23" ht="45" customHeight="1">
      <c r="B17" s="104" t="s">
        <v>286</v>
      </c>
      <c r="C17" s="200">
        <v>0.16139999999999999</v>
      </c>
      <c r="D17" s="310"/>
      <c r="E17" s="317" t="s">
        <v>360</v>
      </c>
      <c r="F17" s="318"/>
      <c r="G17" s="318"/>
      <c r="H17" s="318"/>
      <c r="I17" s="318"/>
    </row>
    <row r="18" spans="2:23" ht="75">
      <c r="B18" s="105" t="s">
        <v>287</v>
      </c>
      <c r="C18" s="98">
        <v>45426</v>
      </c>
      <c r="D18" s="310"/>
      <c r="E18" s="318"/>
      <c r="F18" s="318"/>
      <c r="G18" s="318"/>
      <c r="H18" s="318"/>
      <c r="I18" s="318"/>
    </row>
    <row r="19" spans="2:23" ht="15" customHeight="1">
      <c r="B19" s="232" t="s">
        <v>290</v>
      </c>
      <c r="C19" s="232"/>
      <c r="D19" s="310"/>
      <c r="E19" s="27" t="s">
        <v>28</v>
      </c>
      <c r="F19" s="27" t="s">
        <v>29</v>
      </c>
      <c r="G19" s="27" t="s">
        <v>30</v>
      </c>
      <c r="H19" s="233" t="s">
        <v>31</v>
      </c>
      <c r="I19" s="233"/>
    </row>
    <row r="20" spans="2:23">
      <c r="B20" s="232"/>
      <c r="C20" s="232"/>
      <c r="D20" s="310"/>
      <c r="E20" s="206">
        <v>2.5000000000000001E-2</v>
      </c>
      <c r="F20" s="206">
        <v>1.6899999999999998E-2</v>
      </c>
      <c r="G20" s="206"/>
      <c r="H20" s="320"/>
      <c r="I20" s="320"/>
    </row>
    <row r="21" spans="2:23" ht="3.75" customHeight="1">
      <c r="B21" s="321"/>
      <c r="C21" s="321"/>
      <c r="D21" s="310"/>
      <c r="E21" s="322"/>
      <c r="F21" s="322"/>
      <c r="G21" s="322"/>
      <c r="H21" s="322"/>
      <c r="I21" s="322"/>
    </row>
    <row r="22" spans="2:23" ht="60">
      <c r="B22" s="107" t="s">
        <v>32</v>
      </c>
      <c r="C22" s="107" t="s">
        <v>218</v>
      </c>
      <c r="D22" s="108"/>
      <c r="E22" s="104" t="s">
        <v>34</v>
      </c>
      <c r="F22" s="107" t="s">
        <v>35</v>
      </c>
      <c r="G22" s="107" t="s">
        <v>36</v>
      </c>
      <c r="H22" s="109" t="s">
        <v>77</v>
      </c>
      <c r="I22" s="110" t="s">
        <v>219</v>
      </c>
    </row>
    <row r="23" spans="2:23" ht="30">
      <c r="B23" s="111" t="s">
        <v>233</v>
      </c>
      <c r="C23" s="106">
        <v>3874663.23</v>
      </c>
      <c r="D23" s="112"/>
      <c r="E23" s="113">
        <v>45289</v>
      </c>
      <c r="F23" s="113" t="s">
        <v>288</v>
      </c>
      <c r="G23" s="114">
        <v>45303</v>
      </c>
      <c r="H23" s="114">
        <v>45334</v>
      </c>
      <c r="I23" s="115">
        <f>H23-E23</f>
        <v>45</v>
      </c>
    </row>
    <row r="24" spans="2:23" ht="30">
      <c r="B24" s="111" t="s">
        <v>234</v>
      </c>
      <c r="C24" s="106">
        <v>3874663.23</v>
      </c>
      <c r="D24" s="112"/>
      <c r="E24" s="113">
        <v>45398</v>
      </c>
      <c r="F24" s="113">
        <v>45427</v>
      </c>
      <c r="G24" s="114">
        <v>45448</v>
      </c>
      <c r="H24" s="124" t="s">
        <v>289</v>
      </c>
      <c r="I24" s="115">
        <v>58</v>
      </c>
    </row>
    <row r="25" spans="2:23" ht="30">
      <c r="B25" s="111" t="s">
        <v>293</v>
      </c>
      <c r="C25" s="106">
        <v>956972.05</v>
      </c>
      <c r="D25" s="112"/>
      <c r="E25" s="113">
        <v>45476</v>
      </c>
      <c r="F25" s="113">
        <v>45482</v>
      </c>
      <c r="G25" s="113">
        <v>45498</v>
      </c>
      <c r="H25" s="113">
        <v>45512</v>
      </c>
      <c r="I25" s="115">
        <f>H25-E25</f>
        <v>36</v>
      </c>
    </row>
    <row r="26" spans="2:23" ht="30">
      <c r="B26" s="195" t="s">
        <v>355</v>
      </c>
      <c r="C26" s="194" t="s">
        <v>356</v>
      </c>
      <c r="D26" s="112"/>
      <c r="E26" s="196">
        <v>45541</v>
      </c>
      <c r="F26" s="196">
        <v>45547</v>
      </c>
      <c r="G26" s="113">
        <v>45558</v>
      </c>
      <c r="H26" s="113">
        <v>45575</v>
      </c>
      <c r="I26" s="115">
        <f>H26-E26</f>
        <v>34</v>
      </c>
    </row>
    <row r="27" spans="2:23">
      <c r="B27" s="40"/>
      <c r="C27" s="106"/>
      <c r="D27" s="192"/>
      <c r="E27" s="113"/>
      <c r="F27" s="113"/>
      <c r="G27" s="113"/>
      <c r="H27" s="113"/>
      <c r="I27" s="193"/>
    </row>
    <row r="28" spans="2:23" s="2" customFormat="1" ht="60" outlineLevel="1">
      <c r="B28" s="40" t="s">
        <v>40</v>
      </c>
      <c r="C28" s="106" t="s">
        <v>41</v>
      </c>
      <c r="D28" s="116"/>
      <c r="E28" s="100" t="s">
        <v>42</v>
      </c>
      <c r="F28" s="100" t="s">
        <v>34</v>
      </c>
      <c r="G28" s="323" t="s">
        <v>43</v>
      </c>
      <c r="H28" s="323"/>
      <c r="I28" s="323"/>
    </row>
    <row r="29" spans="2:23" outlineLevel="1">
      <c r="B29" s="40"/>
      <c r="C29" s="106"/>
      <c r="D29" s="117"/>
      <c r="E29" s="118"/>
      <c r="F29" s="119"/>
      <c r="G29" s="319"/>
      <c r="H29" s="319"/>
      <c r="I29" s="319"/>
    </row>
    <row r="30" spans="2:23" outlineLevel="1">
      <c r="B30" s="40"/>
      <c r="C30" s="106"/>
      <c r="D30" s="117"/>
      <c r="E30" s="118"/>
      <c r="F30" s="119"/>
      <c r="G30" s="319"/>
      <c r="H30" s="319"/>
      <c r="I30" s="319"/>
    </row>
    <row r="31" spans="2:23">
      <c r="C31" s="120"/>
      <c r="D31" s="121"/>
      <c r="E31" s="121"/>
      <c r="F31" s="121"/>
      <c r="G31" s="121"/>
      <c r="H31" s="121"/>
      <c r="I31" s="121"/>
      <c r="J31" s="122"/>
      <c r="K31" s="122"/>
      <c r="L31" s="122"/>
      <c r="M31" s="122"/>
      <c r="N31" s="122"/>
      <c r="O31" s="122"/>
      <c r="P31" s="122"/>
      <c r="Q31" s="122"/>
      <c r="R31" s="122"/>
      <c r="S31" s="122"/>
      <c r="T31" s="122"/>
      <c r="U31" s="122"/>
      <c r="V31" s="122"/>
      <c r="W31" s="122"/>
    </row>
    <row r="34" spans="10:23">
      <c r="J34" s="122"/>
      <c r="K34" s="122"/>
      <c r="L34" s="122"/>
      <c r="M34" s="122"/>
      <c r="N34" s="122"/>
      <c r="O34" s="122"/>
      <c r="P34" s="122"/>
      <c r="Q34" s="122"/>
      <c r="R34" s="122"/>
      <c r="S34" s="122"/>
      <c r="T34" s="122"/>
      <c r="U34" s="122"/>
      <c r="V34" s="122"/>
      <c r="W34" s="122"/>
    </row>
    <row r="35" spans="10:23">
      <c r="L35" s="122"/>
      <c r="M35" s="122"/>
      <c r="N35" s="122"/>
      <c r="O35" s="122"/>
      <c r="P35" s="122"/>
      <c r="Q35" s="122"/>
      <c r="R35" s="122"/>
      <c r="S35" s="122"/>
      <c r="T35" s="122"/>
      <c r="U35" s="122"/>
      <c r="V35" s="122"/>
      <c r="W35" s="122"/>
    </row>
    <row r="36" spans="10:23">
      <c r="L36" s="122"/>
      <c r="M36" s="122"/>
      <c r="N36" s="122"/>
      <c r="O36" s="122"/>
      <c r="P36" s="122"/>
      <c r="Q36" s="122"/>
      <c r="R36" s="122"/>
      <c r="S36" s="122"/>
      <c r="T36" s="122"/>
      <c r="U36" s="122"/>
      <c r="V36" s="122"/>
      <c r="W36" s="122"/>
    </row>
    <row r="37" spans="10:23">
      <c r="J37" s="122"/>
      <c r="K37" s="122"/>
      <c r="L37" s="122"/>
      <c r="M37" s="122"/>
      <c r="N37" s="122"/>
      <c r="O37" s="122"/>
      <c r="P37" s="122"/>
      <c r="Q37" s="122"/>
      <c r="R37" s="122"/>
      <c r="S37" s="122"/>
      <c r="T37" s="122"/>
      <c r="U37" s="122"/>
      <c r="V37" s="122"/>
      <c r="W37" s="122"/>
    </row>
    <row r="38" spans="10:23">
      <c r="J38" s="122"/>
      <c r="K38" s="122"/>
      <c r="L38" s="122"/>
      <c r="M38" s="122"/>
      <c r="N38" s="122"/>
      <c r="O38" s="122"/>
      <c r="P38" s="122"/>
      <c r="Q38" s="122"/>
      <c r="R38" s="122"/>
      <c r="S38" s="122"/>
      <c r="T38" s="122"/>
      <c r="U38" s="122"/>
      <c r="V38" s="122"/>
      <c r="W38" s="122"/>
    </row>
    <row r="39" spans="10:23">
      <c r="J39" s="122"/>
      <c r="K39" s="122"/>
      <c r="L39" s="122"/>
      <c r="M39" s="122"/>
      <c r="N39" s="122"/>
      <c r="O39" s="122"/>
      <c r="P39" s="122"/>
      <c r="Q39" s="122"/>
      <c r="R39" s="122"/>
      <c r="S39" s="122"/>
      <c r="T39" s="122"/>
      <c r="U39" s="122"/>
      <c r="V39" s="122"/>
      <c r="W39" s="122"/>
    </row>
    <row r="40" spans="10:23">
      <c r="J40" s="122"/>
      <c r="K40" s="122"/>
      <c r="L40" s="122"/>
      <c r="M40" s="122"/>
      <c r="N40" s="122"/>
      <c r="O40" s="122"/>
      <c r="P40" s="122"/>
      <c r="Q40" s="122"/>
      <c r="R40" s="122"/>
      <c r="S40" s="122"/>
      <c r="T40" s="122"/>
      <c r="U40" s="122"/>
      <c r="V40" s="122"/>
      <c r="W40" s="122"/>
    </row>
    <row r="41" spans="10:23">
      <c r="J41" s="122"/>
      <c r="K41" s="122"/>
      <c r="L41" s="122"/>
      <c r="M41" s="122"/>
      <c r="N41" s="122"/>
      <c r="O41" s="122"/>
      <c r="P41" s="122"/>
      <c r="Q41" s="122"/>
      <c r="R41" s="122"/>
      <c r="S41" s="122"/>
      <c r="T41" s="122"/>
      <c r="U41" s="122"/>
      <c r="V41" s="122"/>
      <c r="W41" s="122"/>
    </row>
    <row r="42" spans="10:23">
      <c r="J42" s="122"/>
      <c r="K42" s="122"/>
      <c r="L42" s="122"/>
      <c r="M42" s="122"/>
      <c r="N42" s="122"/>
      <c r="O42" s="122"/>
      <c r="P42" s="122"/>
      <c r="Q42" s="122"/>
      <c r="R42" s="122"/>
      <c r="S42" s="122"/>
      <c r="T42" s="122"/>
      <c r="U42" s="122"/>
      <c r="V42" s="122"/>
      <c r="W42" s="122"/>
    </row>
    <row r="43" spans="10:23">
      <c r="J43" s="122"/>
      <c r="K43" s="122"/>
      <c r="L43" s="122"/>
      <c r="M43" s="122"/>
      <c r="N43" s="122"/>
      <c r="O43" s="122"/>
      <c r="P43" s="122"/>
      <c r="Q43" s="122"/>
      <c r="R43" s="122"/>
      <c r="S43" s="122"/>
      <c r="T43" s="122"/>
      <c r="U43" s="122"/>
      <c r="V43" s="122"/>
      <c r="W43" s="122"/>
    </row>
    <row r="44" spans="10:23">
      <c r="J44" s="122"/>
      <c r="K44" s="122"/>
      <c r="L44" s="122"/>
      <c r="M44" s="122"/>
      <c r="N44" s="122"/>
      <c r="O44" s="122"/>
      <c r="P44" s="122"/>
      <c r="Q44" s="122"/>
      <c r="R44" s="122"/>
      <c r="S44" s="122"/>
      <c r="T44" s="122"/>
      <c r="U44" s="122"/>
      <c r="V44" s="122"/>
      <c r="W44" s="122"/>
    </row>
    <row r="45" spans="10:23">
      <c r="J45" s="122"/>
      <c r="K45" s="122"/>
      <c r="L45" s="122"/>
      <c r="M45" s="122"/>
      <c r="N45" s="122"/>
      <c r="O45" s="122"/>
      <c r="P45" s="122"/>
      <c r="Q45" s="122"/>
      <c r="R45" s="122"/>
      <c r="S45" s="122"/>
      <c r="T45" s="122"/>
      <c r="U45" s="122"/>
      <c r="V45" s="122"/>
      <c r="W45" s="122"/>
    </row>
    <row r="46" spans="10:23">
      <c r="J46" s="122"/>
      <c r="K46" s="122"/>
      <c r="L46" s="122"/>
      <c r="M46" s="122"/>
      <c r="N46" s="122"/>
      <c r="O46" s="122"/>
      <c r="P46" s="122"/>
      <c r="Q46" s="122"/>
      <c r="R46" s="122"/>
      <c r="S46" s="122"/>
      <c r="T46" s="122"/>
      <c r="U46" s="122"/>
      <c r="V46" s="122"/>
      <c r="W46" s="122"/>
    </row>
    <row r="47" spans="10:23">
      <c r="J47" s="122"/>
      <c r="K47" s="122"/>
      <c r="L47" s="122"/>
      <c r="M47" s="122"/>
      <c r="N47" s="122"/>
      <c r="O47" s="122"/>
      <c r="P47" s="123"/>
      <c r="Q47" s="123"/>
      <c r="R47" s="122"/>
      <c r="S47" s="122"/>
      <c r="T47" s="122"/>
      <c r="U47" s="122"/>
      <c r="V47" s="122"/>
      <c r="W47" s="122"/>
    </row>
    <row r="48" spans="10:23">
      <c r="J48" s="122"/>
      <c r="K48" s="122"/>
      <c r="L48" s="122"/>
      <c r="M48" s="122"/>
      <c r="N48" s="122"/>
      <c r="O48" s="122"/>
      <c r="P48" s="123"/>
      <c r="Q48" s="123"/>
      <c r="R48" s="122"/>
      <c r="S48" s="122"/>
      <c r="T48" s="122"/>
      <c r="U48" s="122"/>
      <c r="V48" s="122"/>
      <c r="W48" s="122"/>
    </row>
  </sheetData>
  <mergeCells count="16">
    <mergeCell ref="G29:I29"/>
    <mergeCell ref="G30:I30"/>
    <mergeCell ref="H19:I19"/>
    <mergeCell ref="H20:I20"/>
    <mergeCell ref="B21:C21"/>
    <mergeCell ref="E21:I21"/>
    <mergeCell ref="G28:I28"/>
    <mergeCell ref="B2:I2"/>
    <mergeCell ref="D3:D21"/>
    <mergeCell ref="E3:I3"/>
    <mergeCell ref="E4:I11"/>
    <mergeCell ref="E12:I12"/>
    <mergeCell ref="E16:I16"/>
    <mergeCell ref="B19:C20"/>
    <mergeCell ref="E13:I15"/>
    <mergeCell ref="E17:I18"/>
  </mergeCells>
  <phoneticPr fontId="19" type="noConversion"/>
  <conditionalFormatting sqref="J2:J21 J23:J30 J49:J1048576">
    <cfRule type="cellIs" dxfId="2" priority="3" operator="greaterThan">
      <formula>56</formula>
    </cfRule>
  </conditionalFormatting>
  <conditionalFormatting sqref="J2:K5 J6 J7:K30 J49:K1048576">
    <cfRule type="cellIs" dxfId="1" priority="1" operator="lessThan">
      <formula>0</formula>
    </cfRule>
  </conditionalFormatting>
  <conditionalFormatting sqref="K22:K27">
    <cfRule type="cellIs" dxfId="0" priority="2" operator="greaterThan">
      <formula>56</formula>
    </cfRule>
  </conditionalFormatting>
  <pageMargins left="0.25" right="0.25" top="0.17083333333333334" bottom="0.75" header="0.3" footer="0.3"/>
  <pageSetup paperSize="9" fitToWidth="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2024-10-15T04:52:02Z</cp:lastPrinted>
  <dcterms:created xsi:type="dcterms:W3CDTF">2015-06-05T18:19:34Z</dcterms:created>
  <dcterms:modified xsi:type="dcterms:W3CDTF">2024-10-15T05:11:43Z</dcterms:modified>
</cp:coreProperties>
</file>