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Gavriluta\Desktop\"/>
    </mc:Choice>
  </mc:AlternateContent>
  <xr:revisionPtr revIDLastSave="0" documentId="13_ncr:1_{FF72E85B-4842-4BA7-AC76-1D218A37AFA8}" xr6:coauthVersionLast="47" xr6:coauthVersionMax="47" xr10:uidLastSave="{00000000-0000-0000-0000-000000000000}"/>
  <bookViews>
    <workbookView xWindow="-120" yWindow="-120" windowWidth="29040" windowHeight="15840" firstSheet="1" activeTab="6"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'RSP.W15.01'!$A$1:$U$31</definedName>
  </definedNames>
  <calcPr calcId="18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2" l="1"/>
  <c r="I30" i="5" l="1"/>
  <c r="I31" i="5"/>
  <c r="C15" i="4" l="1"/>
  <c r="C16" i="5" l="1"/>
  <c r="I27" i="4" l="1"/>
  <c r="C15" i="6" l="1"/>
  <c r="I26" i="4" l="1"/>
  <c r="I26" i="6" l="1"/>
  <c r="I56" i="2" l="1"/>
  <c r="M6" i="2" l="1"/>
  <c r="N6" i="2" s="1"/>
  <c r="O6" i="2" s="1"/>
  <c r="P6" i="2" s="1"/>
  <c r="Q6" i="2" s="1"/>
  <c r="R6" i="2" s="1"/>
  <c r="S6" i="2" s="1"/>
  <c r="T6" i="2" s="1"/>
  <c r="U6" i="2" s="1"/>
  <c r="V6" i="2" s="1"/>
  <c r="C18" i="2" s="1"/>
  <c r="O5" i="1"/>
  <c r="P5" i="1" s="1"/>
  <c r="Q5" i="1" s="1"/>
  <c r="R5" i="1" s="1"/>
  <c r="S5" i="1" s="1"/>
  <c r="T5" i="1" s="1"/>
  <c r="U5" i="1" s="1"/>
  <c r="V5" i="1" s="1"/>
  <c r="C17" i="1" s="1"/>
  <c r="Q5" i="4" l="1"/>
  <c r="R5" i="4" s="1"/>
  <c r="S5" i="4" s="1"/>
  <c r="T5" i="4" s="1"/>
  <c r="U5" i="4" s="1"/>
  <c r="V5" i="4" s="1"/>
  <c r="C17" i="4" s="1"/>
  <c r="I25" i="6" l="1"/>
  <c r="C17" i="2"/>
  <c r="N5" i="6" l="1"/>
  <c r="O5" i="6" s="1"/>
  <c r="P5" i="6" s="1"/>
  <c r="Q5" i="6" s="1"/>
  <c r="R5" i="6" s="1"/>
  <c r="S5" i="6" s="1"/>
  <c r="C17" i="6" s="1"/>
  <c r="Q7" i="7" l="1"/>
  <c r="Q6" i="7"/>
  <c r="Q5" i="7"/>
  <c r="Q3" i="7"/>
  <c r="L7" i="7"/>
  <c r="L6" i="7"/>
  <c r="L5" i="7"/>
  <c r="L4" i="7"/>
  <c r="S5" i="7" l="1"/>
  <c r="K7" i="7" l="1"/>
  <c r="K6" i="7"/>
  <c r="K5" i="7"/>
  <c r="K4" i="7"/>
  <c r="B1" i="7"/>
  <c r="I55" i="2" l="1"/>
  <c r="I54" i="2" l="1"/>
  <c r="S3" i="7" l="1"/>
  <c r="I53" i="2" l="1"/>
  <c r="I25" i="4" l="1"/>
  <c r="S4" i="7" l="1"/>
  <c r="I28" i="5"/>
  <c r="Q6" i="5" l="1"/>
  <c r="R6" i="5" s="1"/>
  <c r="S6" i="5" s="1"/>
  <c r="T6" i="5" s="1"/>
  <c r="U6" i="5" s="1"/>
  <c r="V6" i="5" l="1"/>
  <c r="C18" i="5" s="1"/>
  <c r="Q4" i="7" s="1"/>
  <c r="Q5" i="3"/>
  <c r="R5" i="3" s="1"/>
  <c r="I23" i="6" l="1"/>
  <c r="C12" i="6"/>
  <c r="T7" i="6" s="1"/>
  <c r="P7" i="6"/>
  <c r="B1" i="6"/>
  <c r="C13" i="6" s="1"/>
  <c r="M7" i="7" s="1"/>
  <c r="S7" i="7" l="1"/>
  <c r="Q7" i="6"/>
  <c r="R7" i="6"/>
  <c r="O7" i="6"/>
  <c r="I27" i="5"/>
  <c r="I26" i="5"/>
  <c r="C17" i="5"/>
  <c r="C13" i="5"/>
  <c r="V8" i="5" s="1"/>
  <c r="B2" i="5"/>
  <c r="C14" i="5" l="1"/>
  <c r="M4" i="7" s="1"/>
  <c r="L8" i="5"/>
  <c r="O8" i="5"/>
  <c r="S8" i="5"/>
  <c r="W8" i="5"/>
  <c r="P8" i="5"/>
  <c r="T8" i="5"/>
  <c r="M8" i="5"/>
  <c r="Q8" i="5"/>
  <c r="U8" i="5"/>
  <c r="N8" i="5"/>
  <c r="R8" i="5"/>
  <c r="I24" i="4"/>
  <c r="I23" i="4"/>
  <c r="C16" i="4"/>
  <c r="C12" i="4"/>
  <c r="U7" i="4" s="1"/>
  <c r="C5" i="4"/>
  <c r="B1" i="4"/>
  <c r="N7" i="4" l="1"/>
  <c r="O7" i="4"/>
  <c r="C13" i="4"/>
  <c r="M5" i="7" s="1"/>
  <c r="R7" i="4"/>
  <c r="S7" i="4"/>
  <c r="L7" i="4"/>
  <c r="P7" i="4"/>
  <c r="T7" i="4"/>
  <c r="M7" i="4"/>
  <c r="Q7" i="4"/>
  <c r="V7" i="4"/>
  <c r="W7" i="4"/>
  <c r="I27" i="3"/>
  <c r="I26" i="3"/>
  <c r="I25" i="3"/>
  <c r="I24" i="3"/>
  <c r="I23" i="3"/>
  <c r="C15" i="3"/>
  <c r="C16" i="3" s="1"/>
  <c r="C12" i="3"/>
  <c r="P7" i="3" s="1"/>
  <c r="N7" i="3"/>
  <c r="P6" i="3"/>
  <c r="Q4" i="3"/>
  <c r="P4" i="3"/>
  <c r="O4" i="3"/>
  <c r="N4" i="3"/>
  <c r="M4" i="3"/>
  <c r="L4" i="3"/>
  <c r="B1" i="3"/>
  <c r="C13" i="3" s="1"/>
  <c r="M7" i="3" l="1"/>
  <c r="R7" i="3"/>
  <c r="O7" i="3"/>
  <c r="Q7" i="3"/>
  <c r="L7" i="3"/>
  <c r="C13" i="2" l="1"/>
  <c r="W8" i="2" s="1"/>
  <c r="B2" i="2"/>
  <c r="P8" i="2" l="1"/>
  <c r="C14" i="2"/>
  <c r="M3" i="7" s="1"/>
  <c r="T8" i="2"/>
  <c r="L8" i="2"/>
  <c r="V8" i="2"/>
  <c r="M8" i="2"/>
  <c r="Q8" i="2"/>
  <c r="U8" i="2"/>
  <c r="N8" i="2"/>
  <c r="R8" i="2"/>
  <c r="O8" i="2"/>
  <c r="S8" i="2"/>
  <c r="I23" i="1" l="1"/>
  <c r="C15" i="1"/>
  <c r="S6" i="7" s="1"/>
  <c r="C12" i="1"/>
  <c r="V7" i="1" s="1"/>
  <c r="B1" i="1"/>
  <c r="C13" i="1" l="1"/>
  <c r="M6" i="7" s="1"/>
  <c r="S7" i="1"/>
  <c r="L7" i="1"/>
  <c r="C16" i="1"/>
  <c r="P7" i="1"/>
  <c r="O7" i="1"/>
  <c r="W7" i="1"/>
  <c r="M7" i="1"/>
  <c r="Q7" i="1"/>
  <c r="U7" i="1"/>
  <c r="N7" i="1"/>
  <c r="R7" i="1"/>
</calcChain>
</file>

<file path=xl/sharedStrings.xml><?xml version="1.0" encoding="utf-8"?>
<sst xmlns="http://schemas.openxmlformats.org/spreadsheetml/2006/main" count="542" uniqueCount="381">
  <si>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</si>
  <si>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</si>
  <si>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</si>
  <si>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</si>
  <si>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</si>
  <si>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</si>
  <si>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</si>
  <si>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</si>
  <si>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</si>
  <si>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</si>
  <si>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</si>
  <si>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</si>
  <si>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</si>
  <si>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</si>
  <si>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</si>
  <si>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</si>
  <si>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</si>
  <si>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</si>
  <si>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</si>
  <si>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</si>
  <si>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</si>
  <si>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</si>
  <si>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</si>
  <si>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</si>
  <si>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</si>
  <si>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</si>
  <si>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</si>
  <si>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</si>
  <si>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</si>
  <si>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</si>
  <si>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</si>
  <si>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</si>
  <si>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</si>
  <si>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</si>
  <si>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</si>
  <si>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</si>
  <si>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</si>
  <si>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</si>
  <si>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</si>
  <si>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</si>
  <si>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</si>
  <si>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</si>
  <si>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</si>
  <si>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</si>
  <si>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</si>
  <si>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</si>
  <si>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</si>
  <si>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</si>
  <si>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r>
      <rPr>
        <b/>
        <sz val="11"/>
        <color theme="1"/>
        <rFont val="Calibri"/>
        <family val="2"/>
        <scheme val="minor"/>
      </rPr>
      <t xml:space="preserve">Invitație pentru depunerea ofertelor (data)
</t>
    </r>
    <r>
      <rPr>
        <sz val="11"/>
        <color theme="1"/>
        <rFont val="Calibri"/>
        <family val="2"/>
        <scheme val="minor"/>
      </rPr>
      <t>Invitation to tender (date)</t>
    </r>
  </si>
  <si>
    <t>30.07.2019</t>
  </si>
  <si>
    <t xml:space="preserve">Harta cu sectoarele în lucru </t>
  </si>
  <si>
    <r>
      <rPr>
        <b/>
        <sz val="11"/>
        <color theme="1"/>
        <rFont val="Calibri"/>
        <family val="2"/>
        <scheme val="minor"/>
      </rPr>
      <t>Finanțare</t>
    </r>
    <r>
      <rPr>
        <sz val="11"/>
        <color theme="1"/>
        <rFont val="Calibri"/>
        <family val="2"/>
        <scheme val="minor"/>
      </rPr>
      <t xml:space="preserve">
Funding</t>
    </r>
  </si>
  <si>
    <t>European Bank for Reconstruction and Development (EBRD),                                 Loan Agreement N° 45094 dated 28 June 2013</t>
  </si>
  <si>
    <r>
      <rPr>
        <b/>
        <sz val="11"/>
        <color theme="1"/>
        <rFont val="Calibri"/>
        <family val="2"/>
        <scheme val="minor"/>
      </rPr>
      <t>Lungimea sectorului de drum (km)</t>
    </r>
    <r>
      <rPr>
        <sz val="11"/>
        <color theme="1"/>
        <rFont val="Calibri"/>
        <family val="2"/>
        <scheme val="minor"/>
      </rPr>
      <t xml:space="preserve">
The length of the road sector (km)</t>
    </r>
  </si>
  <si>
    <t xml:space="preserve">83,0 km </t>
  </si>
  <si>
    <r>
      <rPr>
        <b/>
        <sz val="11"/>
        <color theme="1"/>
        <rFont val="Calibri"/>
        <family val="2"/>
        <scheme val="minor"/>
      </rPr>
      <t>Antreprenor</t>
    </r>
    <r>
      <rPr>
        <sz val="11"/>
        <color theme="1"/>
        <rFont val="Calibri"/>
        <family val="2"/>
        <scheme val="minor"/>
      </rPr>
      <t xml:space="preserve">
Contractor</t>
    </r>
  </si>
  <si>
    <t>OZKA Insaat  A.S. (Turkey)</t>
  </si>
  <si>
    <r>
      <rPr>
        <b/>
        <sz val="11"/>
        <color theme="1"/>
        <rFont val="Calibri"/>
        <family val="2"/>
        <scheme val="minor"/>
      </rPr>
      <t>Inginer (Compania de Supervizare)</t>
    </r>
    <r>
      <rPr>
        <sz val="11"/>
        <color theme="1"/>
        <rFont val="Calibri"/>
        <family val="2"/>
        <scheme val="minor"/>
      </rPr>
      <t xml:space="preserve">
Engineer</t>
    </r>
  </si>
  <si>
    <t>IRD Engineering S.R.L (Italy) in association with ICT Intecontinental Consultants and Technocrats Pvt. Ltd (India)</t>
  </si>
  <si>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</si>
  <si>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</si>
  <si>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</si>
  <si>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</si>
  <si>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</si>
  <si>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</si>
  <si>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Valoarea de Contract Acceptată (Euro)</t>
    </r>
    <r>
      <rPr>
        <sz val="11"/>
        <color theme="1"/>
        <rFont val="Calibri"/>
        <family val="2"/>
        <scheme val="minor"/>
      </rPr>
      <t xml:space="preserve">
Accepted Contract Value (EUR)</t>
    </r>
  </si>
  <si>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</si>
  <si>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</si>
  <si>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</si>
  <si>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</si>
  <si>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</si>
  <si>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</si>
  <si>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</si>
  <si>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</si>
  <si>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</si>
  <si>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</si>
  <si>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</si>
  <si>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</si>
  <si>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</si>
  <si>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</si>
  <si>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</si>
  <si>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</si>
  <si>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</si>
  <si>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</si>
  <si>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</si>
  <si>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</si>
  <si>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</si>
  <si>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</si>
  <si>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</si>
  <si>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</si>
  <si>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</si>
  <si>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</si>
  <si>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</si>
  <si>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</si>
  <si>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</si>
  <si>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</si>
  <si>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</si>
  <si>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</si>
  <si>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</si>
  <si>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</si>
  <si>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</si>
  <si>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</si>
  <si>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</si>
  <si>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</si>
  <si>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</si>
  <si>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</si>
  <si>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</si>
  <si>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</si>
  <si>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</si>
  <si>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</si>
  <si>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</si>
  <si>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</si>
  <si>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</si>
  <si>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</si>
  <si>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</si>
  <si>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</si>
  <si>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</si>
  <si>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</si>
  <si>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</si>
  <si>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</si>
  <si>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</si>
  <si>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</si>
  <si>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</si>
  <si>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</si>
  <si>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</si>
  <si>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</si>
  <si>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</si>
  <si>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</si>
  <si>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</si>
  <si>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</si>
  <si>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</si>
  <si>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</si>
  <si>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</si>
  <si>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</si>
  <si>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</si>
  <si>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</si>
  <si>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</si>
  <si>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</si>
  <si>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</si>
  <si>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</si>
  <si>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</si>
  <si>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</si>
  <si>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</si>
  <si>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</si>
  <si>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</si>
  <si>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</si>
  <si>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</si>
  <si>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</si>
  <si>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</si>
  <si>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</si>
  <si>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</si>
  <si>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</si>
  <si>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</si>
  <si>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</si>
  <si>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</si>
  <si>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</si>
  <si>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</si>
  <si>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</si>
  <si>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</si>
  <si>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</si>
  <si>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</si>
  <si>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</si>
  <si>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</si>
  <si>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</si>
  <si>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</si>
  <si>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</si>
  <si>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</si>
  <si>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</si>
  <si>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</si>
  <si>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</si>
  <si>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</si>
  <si>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</si>
  <si>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</si>
  <si>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</si>
  <si>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</si>
  <si>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</si>
  <si>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</si>
  <si>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</si>
  <si>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</si>
  <si>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</si>
  <si>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</si>
  <si>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</si>
  <si>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</si>
  <si>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</si>
  <si>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</si>
  <si>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</si>
  <si>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</si>
  <si>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</si>
  <si>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</si>
  <si>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</si>
  <si>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</si>
  <si>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</si>
  <si>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</si>
  <si>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</si>
  <si>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</si>
  <si>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Lucrari raportate</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</si>
  <si>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</si>
  <si>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</si>
  <si>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</si>
  <si>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</si>
  <si>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</si>
  <si>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</si>
  <si>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</si>
  <si>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</si>
  <si>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</si>
  <si>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</si>
  <si>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</si>
  <si>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</si>
  <si>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</si>
  <si>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</si>
  <si>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</si>
  <si>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</si>
  <si>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</si>
  <si>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</si>
  <si>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</si>
  <si>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</si>
  <si>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</si>
  <si>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</si>
  <si>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</si>
  <si>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</si>
  <si>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</si>
  <si>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</si>
  <si>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</si>
  <si>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</si>
  <si>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</si>
  <si>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</si>
  <si>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</si>
  <si>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</si>
  <si>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</si>
  <si>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</si>
  <si>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</si>
  <si>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t xml:space="preserve">Timp utilizat (luni)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</si>
  <si>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</si>
  <si>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</si>
  <si>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</si>
  <si>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</si>
  <si>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</si>
  <si>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</si>
  <si>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</si>
  <si>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</si>
  <si>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</si>
  <si>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</si>
  <si>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charset val="204"/>
        <scheme val="minor"/>
      </rPr>
      <t xml:space="preserve">Lucrari raportate </t>
    </r>
    <r>
      <rPr>
        <sz val="11"/>
        <color theme="1"/>
        <rFont val="Calibri"/>
        <family val="2"/>
        <scheme val="minor"/>
      </rPr>
      <t xml:space="preserve">
</t>
    </r>
  </si>
  <si>
    <t>● Exproprierea terenului din zona Moldsilva</t>
  </si>
  <si>
    <t>Sapt 1</t>
  </si>
  <si>
    <t>Sapt 2</t>
  </si>
  <si>
    <t>Sapt 3</t>
  </si>
  <si>
    <t>Sapt 4</t>
  </si>
  <si>
    <t xml:space="preserve">Valoarea CIP (euro)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</si>
  <si>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</si>
  <si>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t>MD/RSPW14/AB/007 din 24.07.2023</t>
  </si>
  <si>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</si>
  <si>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t>MD/RSPW14/AB/094 din 28.11.2023</t>
  </si>
  <si>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</si>
  <si>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t>MD/RSPW14/AB/123 din 07.12.2023</t>
  </si>
  <si>
    <t>MD/M3 Vulcanesti/10/05/086 din 08.12.2023</t>
  </si>
  <si>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</si>
  <si>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t>MD/RSPW14/AB/178 din 08.02.2024</t>
  </si>
  <si>
    <t>MD/M3 Vulcanesti/01/10/05/179 din 14.02.2024</t>
  </si>
  <si>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</si>
  <si>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t>MD/RSPW14/AB/244 din 05.04.2024</t>
  </si>
  <si>
    <t>MD/M3 Vulcanest/01/10/05/245 din 10.04.2024</t>
  </si>
  <si>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</si>
  <si>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t>MD/RSPW14/AB/267</t>
  </si>
  <si>
    <t>MD/M3 Vulcanesti/01/10/05/290 din 20.05.2024</t>
  </si>
  <si>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</si>
  <si>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</si>
  <si>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</si>
  <si>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</si>
  <si>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</si>
  <si>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</si>
  <si>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</si>
  <si>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</si>
  <si>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</si>
  <si>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</si>
  <si>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</si>
  <si>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</si>
  <si>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</si>
  <si>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</si>
  <si>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</si>
  <si>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</si>
  <si>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</si>
  <si>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</si>
  <si>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</si>
  <si>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</si>
  <si>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</si>
  <si>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</si>
  <si>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</si>
  <si>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</si>
  <si>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PROGRES FIZIC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</si>
  <si>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</si>
  <si>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</si>
  <si>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</si>
  <si>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</si>
  <si>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</si>
  <si>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</si>
  <si>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</si>
  <si>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</si>
  <si>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</si>
  <si>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</si>
  <si>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</si>
  <si>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</si>
  <si>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</si>
  <si>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</si>
  <si>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</si>
  <si>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</si>
  <si>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</si>
  <si>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</si>
  <si>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</si>
  <si>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</si>
  <si>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</si>
  <si>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</si>
  <si>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</si>
  <si>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</si>
  <si>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</si>
  <si>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</si>
  <si>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</si>
  <si>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</si>
  <si>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</si>
  <si>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</si>
  <si>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</si>
  <si>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</si>
  <si>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</si>
  <si>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</si>
  <si>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</si>
  <si>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</si>
  <si>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</si>
  <si>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</si>
  <si>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</si>
  <si>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</si>
  <si>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</si>
  <si>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</si>
  <si>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</si>
  <si>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</si>
  <si>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</si>
  <si>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</si>
  <si>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</si>
  <si>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</si>
  <si>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</si>
  <si>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</si>
  <si>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</si>
  <si>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</si>
  <si>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</si>
  <si>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</si>
  <si>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</si>
  <si>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</si>
  <si>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Certificatul Interimar de plată (CIP) Nr.5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</si>
  <si>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</si>
  <si>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</si>
  <si>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</si>
  <si>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t>MD/RSPW14/AB/349</t>
  </si>
  <si>
    <t>MD/M3 Vulcanesti/01/10/05/386 din 22.08.2024</t>
  </si>
  <si>
    <t>11-09/4539 din 10.09.2024</t>
  </si>
  <si>
    <t xml:space="preserve">Pînă in prezemt Antreprenorul nu a mobilizat loboratorul de șantier și stația de asfalt. Acest fapt tergiversează toate lucrările consecutive (aprobari materiale, aprobari de rețete mixturi, teste expres în șantier)
</t>
  </si>
  <si>
    <t>Certificat Interimar de plată (IPC) Nr. 4</t>
  </si>
  <si>
    <t>826,800.59 EUR</t>
  </si>
  <si>
    <t xml:space="preserve">Depistarea utilitatilor nepravazute in proiect (Moldtelecom)                                                                                                                                                                                                                                                                                                     </t>
  </si>
  <si>
    <t>1. Acordarea Autorizației de construire r. Soroca doar pentru Etapa I;
2. Reproiectarea rețelele electrice și de telecomunicații conform condițiilor tehnice noi pentru a avea permisiunea de execuție a lucrărilor date. Moldtelecom a refuzat coordonarea proiecului modificat conform condițiilor tehnice din 19.02.2024. La moment antreprenorul se mobilizează să execute lucrările conform proiectului expertizat și coordonat.. 
3. Compania Moldcel a fost informată că trebuie să realoce fibra optica de la km 123+620. Nu a executat relocarea până la moment (04.10.2024), 03.10.24 a expirat termenul prescris de Legea 509/1995.</t>
  </si>
  <si>
    <t xml:space="preserve">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6. Precipitațiile abundente din data de 14.09.- 15.09.2024. Cele mai afectate sectiunile sunt de la km 39 la km 47, km 51, km 53, km 58 și de la km 69 la km 70. Așteptăm de la antreprenor program de remedierea daunelor.     </t>
  </si>
  <si>
    <t>Certificat Interimar de plată (IPC) Nr. 5</t>
  </si>
  <si>
    <t>MD/RSPW14/AB/372 din 19.09.2024</t>
  </si>
  <si>
    <t>MD/M3 Vulcanesti/01/10/05/428 din 08.10.2024</t>
  </si>
  <si>
    <t>Certificatul Interimar de plată (CIP) Nr.6</t>
  </si>
  <si>
    <t>Săptămîna 5</t>
  </si>
  <si>
    <t xml:space="preserve">1. Strat de binder: km 39+000 - km 39+320 dr.;
2. Strat de bază stabilizat cu ciment km 43+380 - km 43+830 dr.
</t>
  </si>
  <si>
    <t>Sapt 5</t>
  </si>
  <si>
    <t xml:space="preserve">●Asternerea stratului de binder km 2+720 - km 2+940;
●Hidroizolarea pasajului km 4+690; 
● Executia debleului km 5+000 - km 5+300
</t>
  </si>
  <si>
    <r>
      <rPr>
        <b/>
        <sz val="11"/>
        <color theme="1"/>
        <rFont val="Calibri"/>
        <family val="2"/>
        <charset val="204"/>
        <scheme val="minor"/>
      </rPr>
      <t>Certificatul Interimar de de plată (CIP) Nr.7</t>
    </r>
    <r>
      <rPr>
        <sz val="11"/>
        <color theme="1"/>
        <rFont val="Calibri"/>
        <family val="2"/>
        <scheme val="minor"/>
      </rPr>
      <t xml:space="preserve">
Interim Payment Certificate (IPC) No. 7</t>
    </r>
    <r>
      <rPr>
        <sz val="11"/>
        <color theme="1"/>
        <rFont val="Calibri"/>
        <family val="2"/>
        <charset val="204"/>
        <scheme val="minor"/>
      </rPr>
      <t/>
    </r>
  </si>
  <si>
    <r>
      <rPr>
        <b/>
        <sz val="11"/>
        <color theme="1"/>
        <rFont val="Calibri"/>
        <family val="2"/>
        <charset val="204"/>
        <scheme val="minor"/>
      </rPr>
      <t>Certificatul Interimar de de plată (CIP) Nr.8</t>
    </r>
    <r>
      <rPr>
        <sz val="11"/>
        <color theme="1"/>
        <rFont val="Calibri"/>
        <family val="2"/>
        <scheme val="minor"/>
      </rPr>
      <t xml:space="preserve">
Interim Payment Certificate (IPC) No. 8</t>
    </r>
    <r>
      <rPr>
        <sz val="11"/>
        <color theme="1"/>
        <rFont val="Calibri"/>
        <family val="2"/>
        <charset val="204"/>
        <scheme val="minor"/>
      </rPr>
      <t/>
    </r>
  </si>
  <si>
    <t>MD/RSPW14/AB/391 din 18.10.2024</t>
  </si>
  <si>
    <t>MD/M3 Vulcanesti/01/10/05/443 din 29.10.2024</t>
  </si>
  <si>
    <r>
      <rPr>
        <sz val="11"/>
        <rFont val="Calibri"/>
        <family val="2"/>
        <charset val="204"/>
        <scheme val="minor"/>
      </rPr>
      <t xml:space="preserve">1. lucrări de terasamente(km 104,9-106,15; 117,0; 116,2); 
2. îndepărtarea pământului vegetal (km96-97, km 104,9-106,15); 
3. Excavarea șanțurilor(km 97-98); 
4. amenajarea acostamentelor(104,9-107,1); 
5. umplerea terasamentului la podețele noi (km 112,17); 
6. demontarea podețelor existente (km 114,15; 116,18); 
7.lucrări de monolitizare la podețe(km 112,1; 114,1; 117,0); 
8. alungirea podețelor existente (km114,15); 
9. executarea rigolelor carosabile monolitizate (km 93,9-94,27); 
10. frezarea betonului asfaltic existent (km 96-98; 100,85-101,3; 104,9-106,1); 
11. amenajarea stratului din balast h - 20 cm(km104,9-106,15); 
12. amenajarea stratului din piatră spartă 8-63 mm (km 97-98; 104,9-106,1); 
13.Amenajarea stratului din reciclat la rece (km96-98; 104,9-106,1); 
14. amenajarea stratului din betona asfaltic deschis h-7 cm (km 97-98; 99-100; 104,9-106,15)  </t>
    </r>
    <r>
      <rPr>
        <sz val="11"/>
        <color rgb="FFFF0000"/>
        <rFont val="Calibri"/>
        <family val="2"/>
        <scheme val="minor"/>
      </rPr>
      <t xml:space="preserve">
</t>
    </r>
  </si>
  <si>
    <t>Săptămâna 5</t>
  </si>
  <si>
    <t xml:space="preserve">Certificatul Interimar de de plată (IPC) Nr.2 </t>
  </si>
  <si>
    <t xml:space="preserve">1. Frezarea asfaltului existent, km 1+010-km 1+200, km 5+580-km 6+280;                                                                                                                                        2. Asternerea stratului de reciclat la rece, km 1+010-km 1+200, km 5+580-km 6+280;                                                                                                                                                                                                        3. Asternerea stratului de Binder,km 0+680-km 1+200,km 5+580-km 6+280.                                                                           
</t>
  </si>
  <si>
    <r>
      <t xml:space="preserve">1  Lucrări de excavare în zona drumului km 19+500 - 22+000, km 29+450 - km 29+800                                                                                                               2.  Selectarea materialului și umplerea acostamentelor la km 34+500 - km 35+500                                                       
3.Umplerea taluzului cu piatră spartă 0-63 mm la km 35+230 - km 37+200                                                                                                                                                                                                                                                                                                                                                               4.Strat drenant din balast amestec optimal 0-63 mm la km 19+500 - km 22+000, km 30+600 - km 31+150                                                                                                                                                        5. Așternerea stratului de fundație din amestec stabilizat  la km 19+150 - km20+500, km 22+000 - km 23+500                                                   6. Așternerea statului de binder la km 31+350 - km 32+150, km 21+850 - km 23+500, km 32+910 - km 33+910                                                                                                                                                                                         7.Consolidarea rigolelor trapezoidale Tip 1 la km 36+000 - km 36+500                                                                                                                                                  8.Consolidarea rigolelor trapezoidale Tip 2 la km 19+500 - km 19+650                                                                                                                                                                                                                9. Amenajarea bordurilor tip 1 (100x30x18) la km 33+390 - km 34+300     </t>
    </r>
    <r>
      <rPr>
        <sz val="11"/>
        <color rgb="FFFF0000"/>
        <rFont val="Calibri"/>
        <family val="2"/>
        <charset val="204"/>
        <scheme val="minor"/>
      </rPr>
      <t xml:space="preserve">                                                                                                                                                                                                                                                                                                                                                                                 </t>
    </r>
  </si>
  <si>
    <t>13-June-24  (2,372,059.17 EUR)         05-aug-24  (1,502,604.06 EUR)</t>
  </si>
  <si>
    <t>achitat pe etape (antreprenorul a prezentat un cont greșit)</t>
  </si>
  <si>
    <r>
      <rPr>
        <b/>
        <sz val="11"/>
        <color theme="1"/>
        <rFont val="Calibri"/>
        <family val="2"/>
        <scheme val="minor"/>
      </rPr>
      <t>Certificatul Interimar de de plată (CIP) Nr.35</t>
    </r>
    <r>
      <rPr>
        <sz val="11"/>
        <color theme="1"/>
        <rFont val="Calibri"/>
        <family val="2"/>
        <scheme val="minor"/>
      </rPr>
      <t xml:space="preserve">
Interim Payment Certificate (IPC) No.35
1 541 152,58 Euro</t>
    </r>
  </si>
  <si>
    <t>Nu sa procesat</t>
  </si>
  <si>
    <r>
      <rPr>
        <b/>
        <sz val="11"/>
        <color theme="1"/>
        <rFont val="Calibri"/>
        <family val="2"/>
        <scheme val="minor"/>
      </rPr>
      <t>Certificatul Interimar de de plată (CIP) Nr.36</t>
    </r>
    <r>
      <rPr>
        <sz val="11"/>
        <color theme="1"/>
        <rFont val="Calibri"/>
        <family val="2"/>
        <scheme val="minor"/>
      </rPr>
      <t xml:space="preserve">
Interim Payment Certificate (IPC) No.36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</si>
</sst>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9]mmm\-yy;@"/>
    <numFmt numFmtId="165" formatCode="_-* #,##0.00\ [$EUR]_-;\-* #,##0.00\ [$EUR]_-;_-* &quot;-&quot;??\ [$EUR]_-;_-@_-"/>
    <numFmt numFmtId="166" formatCode="[$-409]d\-mmm\-yy;@"/>
    <numFmt numFmtId="167" formatCode="#,##0.00\ &quot;lei&quot;"/>
    <numFmt numFmtId="168" formatCode="dd/mm/yy;@"/>
    <numFmt numFmtId="169" formatCode="0.0%"/>
    <numFmt numFmtId="170" formatCode="#,##0.00\ [$EUR]"/>
    <numFmt numFmtId="171" formatCode="dd/mm/yyyy;@"/>
    <numFmt numFmtId="172" formatCode="d/mm/yyyy;@"/>
    <numFmt numFmtId="173" formatCode="mm/dd/yy;@"/>
    <numFmt numFmtId="174" formatCode="dd\.mm\.yyyy;@"/>
    <numFmt numFmtId="175" formatCode="[$-418]d\-mmm\-yy;@"/>
    <numFmt numFmtId="176" formatCode="_([$EUR]\ * #,##0.00_);_([$EUR]\ * \(#,##0.00\);_([$EUR]\ * &quot;-&quot;??_);_(@_)"/>
    <numFmt numFmtId="177" formatCode="#,##0\ &quot;zile&quot;"/>
  </numFmts>
  <fonts count="3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rgb="FFFF0000"/>
      <name val="Calibri"/>
      <family val="2"/>
      <charset val="204"/>
      <scheme val="minor"/>
    </font>
    <font>
      <sz val="11"/>
      <color theme="1"/>
      <name val="Calibri"/>
      <charset val="134"/>
      <scheme val="minor"/>
    </font>
    <font>
      <sz val="11"/>
      <color rgb="FFFF0000"/>
      <name val="Calibri"/>
      <family val="2"/>
      <scheme val="minor"/>
    </font>
    <font>
      <sz val="12"/>
      <color theme="1"/>
      <name val="Calibri"/>
      <family val="2"/>
      <charset val="204"/>
      <scheme val="minor"/>
    </font>
  </fonts>
  <fills count="19">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
      <patternFill patternType="solid">
        <fgColor theme="7"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9" fontId="7" fillId="0" borderId="0" applyFont="0" applyFill="0" applyBorder="0" applyAlignment="0" applyProtection="0"/>
    <xf numFmtId="43" fontId="7"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25" fillId="0" borderId="0"/>
    <xf numFmtId="0" fontId="3" fillId="0" borderId="0"/>
    <xf numFmtId="9" fontId="3" fillId="0" borderId="0" applyFont="0" applyFill="0" applyBorder="0" applyAlignment="0" applyProtection="0"/>
    <xf numFmtId="0" fontId="28" fillId="0" borderId="0"/>
    <xf numFmtId="9" fontId="28" fillId="0" borderId="0" applyFont="0" applyFill="0" applyBorder="0" applyAlignment="0" applyProtection="0"/>
    <xf numFmtId="0" fontId="2" fillId="0" borderId="0"/>
    <xf numFmtId="9" fontId="2" fillId="0" borderId="0" applyFont="0" applyFill="0" applyBorder="0" applyAlignment="0" applyProtection="0"/>
  </cellStyleXfs>
  <cellXfs count="329">
    <xf numFmtId="0" fontId="0" fillId="0" borderId="0" xfId="0"/>
    <xf numFmtId="14" fontId="9" fillId="0" borderId="0" xfId="0" applyNumberFormat="1" applyFont="1"/>
    <xf numFmtId="0" fontId="9" fillId="0" borderId="0" xfId="0" applyFont="1"/>
    <xf numFmtId="164" fontId="6" fillId="0" borderId="0" xfId="0" applyNumberFormat="1" applyFont="1"/>
    <xf numFmtId="0" fontId="14" fillId="3" borderId="1" xfId="0" applyFont="1" applyFill="1" applyBorder="1" applyAlignment="1">
      <alignment horizontal="left" vertical="top" wrapText="1"/>
    </xf>
    <xf numFmtId="14"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164" fontId="9" fillId="0" borderId="1" xfId="0" applyNumberFormat="1" applyFont="1" applyBorder="1" applyAlignment="1">
      <alignment horizontal="center" vertical="center"/>
    </xf>
    <xf numFmtId="0" fontId="7" fillId="3" borderId="1" xfId="0" applyFont="1" applyFill="1" applyBorder="1" applyAlignment="1">
      <alignment horizontal="left" vertical="top" wrapText="1"/>
    </xf>
    <xf numFmtId="0" fontId="14" fillId="3" borderId="1" xfId="0" applyFont="1" applyFill="1" applyBorder="1" applyAlignment="1">
      <alignment horizontal="center" vertical="center" wrapText="1"/>
    </xf>
    <xf numFmtId="0" fontId="9"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5" fillId="6" borderId="1" xfId="1" applyFont="1" applyFill="1" applyBorder="1" applyAlignment="1">
      <alignment horizontal="center" vertical="center"/>
    </xf>
    <xf numFmtId="2" fontId="14" fillId="3"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xf>
    <xf numFmtId="9" fontId="0" fillId="4" borderId="1" xfId="1" applyFont="1" applyFill="1" applyBorder="1" applyAlignment="1">
      <alignment horizontal="center" vertical="center"/>
    </xf>
    <xf numFmtId="0" fontId="6" fillId="7" borderId="1" xfId="0" applyFont="1" applyFill="1" applyBorder="1" applyAlignment="1">
      <alignment horizontal="center" vertical="center"/>
    </xf>
    <xf numFmtId="9" fontId="0" fillId="7" borderId="1" xfId="1" applyFont="1" applyFill="1" applyBorder="1" applyAlignment="1">
      <alignment horizontal="center" vertical="center"/>
    </xf>
    <xf numFmtId="0" fontId="9" fillId="8" borderId="1" xfId="0" applyFont="1" applyFill="1" applyBorder="1" applyAlignment="1">
      <alignment horizontal="center" vertical="center"/>
    </xf>
    <xf numFmtId="9" fontId="9" fillId="8" borderId="1" xfId="1" applyFont="1" applyFill="1" applyBorder="1" applyAlignment="1">
      <alignment horizontal="center" vertical="center"/>
    </xf>
    <xf numFmtId="14" fontId="14" fillId="0" borderId="1" xfId="0" applyNumberFormat="1" applyFont="1" applyBorder="1" applyAlignment="1">
      <alignment horizontal="center" vertical="center" wrapText="1" shrinkToFit="1"/>
    </xf>
    <xf numFmtId="0" fontId="7" fillId="3" borderId="1" xfId="0" applyFont="1" applyFill="1" applyBorder="1" applyAlignment="1">
      <alignment vertical="top" wrapText="1"/>
    </xf>
    <xf numFmtId="0" fontId="14" fillId="0" borderId="1" xfId="0" applyFont="1" applyBorder="1" applyAlignment="1">
      <alignment horizontal="center" vertical="center"/>
    </xf>
    <xf numFmtId="0" fontId="14" fillId="3" borderId="1" xfId="0" applyFont="1" applyFill="1" applyBorder="1" applyAlignment="1">
      <alignment vertical="top" wrapText="1"/>
    </xf>
    <xf numFmtId="10" fontId="14" fillId="0" borderId="1" xfId="0" applyNumberFormat="1" applyFont="1" applyBorder="1" applyAlignment="1">
      <alignment horizontal="center" vertical="center"/>
    </xf>
    <xf numFmtId="165" fontId="14" fillId="0" borderId="1" xfId="0" applyNumberFormat="1" applyFont="1" applyBorder="1" applyAlignment="1">
      <alignment horizontal="center" vertical="center"/>
    </xf>
    <xf numFmtId="14" fontId="14" fillId="0" borderId="1" xfId="0" applyNumberFormat="1" applyFont="1" applyBorder="1" applyAlignment="1">
      <alignment horizontal="center" vertical="center" wrapText="1"/>
    </xf>
    <xf numFmtId="164" fontId="14" fillId="11" borderId="1" xfId="0" applyNumberFormat="1" applyFont="1" applyFill="1" applyBorder="1" applyAlignment="1">
      <alignment horizontal="center" vertical="center" wrapText="1"/>
    </xf>
    <xf numFmtId="0" fontId="7" fillId="3" borderId="1" xfId="0" applyFont="1" applyFill="1" applyBorder="1" applyAlignment="1">
      <alignment horizontal="center" vertical="top" wrapText="1"/>
    </xf>
    <xf numFmtId="0" fontId="17" fillId="3" borderId="1" xfId="0" applyFont="1" applyFill="1" applyBorder="1" applyAlignment="1">
      <alignment vertical="top" wrapText="1"/>
    </xf>
    <xf numFmtId="0" fontId="17" fillId="3" borderId="1" xfId="0" applyFont="1" applyFill="1" applyBorder="1" applyAlignment="1">
      <alignment horizontal="center" vertical="top" wrapText="1"/>
    </xf>
    <xf numFmtId="0" fontId="14" fillId="3" borderId="1" xfId="0" applyFont="1" applyFill="1" applyBorder="1" applyAlignment="1">
      <alignment vertical="center" wrapText="1"/>
    </xf>
    <xf numFmtId="166" fontId="7" fillId="0" borderId="1" xfId="0" applyNumberFormat="1" applyFont="1" applyBorder="1" applyAlignment="1">
      <alignment horizontal="center" vertical="center"/>
    </xf>
    <xf numFmtId="166" fontId="7" fillId="3" borderId="1" xfId="0" applyNumberFormat="1" applyFont="1" applyFill="1" applyBorder="1" applyAlignment="1">
      <alignment horizontal="center" vertical="center"/>
    </xf>
    <xf numFmtId="0" fontId="7" fillId="0" borderId="1" xfId="0" applyFont="1" applyBorder="1" applyAlignment="1">
      <alignment horizontal="right" vertical="center"/>
    </xf>
    <xf numFmtId="167" fontId="14" fillId="0" borderId="1" xfId="0" applyNumberFormat="1" applyFont="1" applyBorder="1" applyAlignment="1">
      <alignment horizontal="center" vertical="center"/>
    </xf>
    <xf numFmtId="0" fontId="0" fillId="12" borderId="1" xfId="0" applyFill="1" applyBorder="1" applyAlignment="1">
      <alignment vertical="center" wrapText="1"/>
    </xf>
    <xf numFmtId="0" fontId="7" fillId="12" borderId="1" xfId="0" applyFont="1" applyFill="1" applyBorder="1" applyAlignment="1">
      <alignment horizontal="center" vertical="center"/>
    </xf>
    <xf numFmtId="0" fontId="7" fillId="12" borderId="1" xfId="0" applyFont="1" applyFill="1" applyBorder="1" applyAlignment="1">
      <alignment vertical="center" wrapText="1"/>
    </xf>
    <xf numFmtId="0" fontId="7" fillId="12" borderId="1" xfId="0" applyFont="1" applyFill="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0" xfId="0" applyFont="1"/>
    <xf numFmtId="168" fontId="14" fillId="3" borderId="1" xfId="0" applyNumberFormat="1" applyFont="1" applyFill="1" applyBorder="1" applyAlignment="1">
      <alignment horizontal="center" vertical="center"/>
    </xf>
    <xf numFmtId="169" fontId="0" fillId="6" borderId="1" xfId="1" applyNumberFormat="1" applyFont="1" applyFill="1" applyBorder="1" applyAlignment="1">
      <alignment horizontal="center" vertical="center"/>
    </xf>
    <xf numFmtId="169" fontId="15" fillId="6" borderId="1" xfId="1" applyNumberFormat="1" applyFont="1" applyFill="1" applyBorder="1" applyAlignment="1">
      <alignment horizontal="center" vertical="center"/>
    </xf>
    <xf numFmtId="9" fontId="14" fillId="3" borderId="1" xfId="1" applyFont="1" applyFill="1" applyBorder="1" applyAlignment="1">
      <alignment horizontal="center" vertical="center"/>
    </xf>
    <xf numFmtId="170" fontId="14" fillId="3" borderId="1" xfId="0" applyNumberFormat="1" applyFont="1" applyFill="1" applyBorder="1" applyAlignment="1">
      <alignment horizontal="center" vertical="center"/>
    </xf>
    <xf numFmtId="10" fontId="14" fillId="3" borderId="1" xfId="0" applyNumberFormat="1" applyFont="1" applyFill="1" applyBorder="1" applyAlignment="1">
      <alignment horizontal="center" vertical="center"/>
    </xf>
    <xf numFmtId="4"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wrapText="1"/>
    </xf>
    <xf numFmtId="0" fontId="7" fillId="3" borderId="1" xfId="0" applyFont="1" applyFill="1" applyBorder="1" applyAlignment="1">
      <alignment wrapText="1"/>
    </xf>
    <xf numFmtId="4" fontId="7" fillId="3" borderId="1" xfId="0" applyNumberFormat="1" applyFont="1" applyFill="1" applyBorder="1" applyAlignment="1">
      <alignment vertical="center" wrapText="1"/>
    </xf>
    <xf numFmtId="1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0" fillId="0" borderId="1" xfId="0" applyBorder="1" applyAlignment="1">
      <alignment horizontal="center" vertical="center"/>
    </xf>
    <xf numFmtId="1" fontId="7" fillId="3" borderId="1" xfId="0" applyNumberFormat="1" applyFont="1" applyFill="1" applyBorder="1" applyAlignment="1">
      <alignment horizontal="center" vertical="center"/>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171" fontId="7" fillId="3" borderId="1" xfId="0" applyNumberFormat="1" applyFont="1" applyFill="1" applyBorder="1" applyAlignment="1">
      <alignment horizontal="center" vertical="center"/>
    </xf>
    <xf numFmtId="172" fontId="7"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7" fillId="12" borderId="1" xfId="0" applyFont="1" applyFill="1" applyBorder="1" applyAlignment="1">
      <alignment horizontal="left" vertical="top" wrapText="1"/>
    </xf>
    <xf numFmtId="14" fontId="9" fillId="0" borderId="1" xfId="0" applyNumberFormat="1" applyFont="1" applyBorder="1"/>
    <xf numFmtId="0" fontId="0" fillId="0" borderId="1" xfId="0" applyBorder="1"/>
    <xf numFmtId="0" fontId="14" fillId="0" borderId="1" xfId="0" applyFont="1" applyBorder="1" applyAlignment="1">
      <alignment horizontal="center" vertical="center" wrapText="1"/>
    </xf>
    <xf numFmtId="2" fontId="14"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4" fillId="0" borderId="1" xfId="0" applyNumberFormat="1" applyFont="1" applyBorder="1" applyAlignment="1">
      <alignment horizontal="center" vertical="center"/>
    </xf>
    <xf numFmtId="170" fontId="14" fillId="0" borderId="1" xfId="0" applyNumberFormat="1" applyFont="1" applyBorder="1" applyAlignment="1">
      <alignment horizontal="center" vertical="center"/>
    </xf>
    <xf numFmtId="10" fontId="14" fillId="11" borderId="1" xfId="0" applyNumberFormat="1" applyFont="1" applyFill="1" applyBorder="1" applyAlignment="1">
      <alignment horizontal="center" vertical="center" wrapText="1"/>
    </xf>
    <xf numFmtId="0" fontId="7" fillId="4" borderId="1" xfId="0" applyFont="1" applyFill="1" applyBorder="1" applyAlignment="1">
      <alignment vertical="top" wrapText="1"/>
    </xf>
    <xf numFmtId="0" fontId="7" fillId="0" borderId="1" xfId="0" applyFont="1" applyBorder="1" applyAlignment="1">
      <alignment horizontal="center" vertical="top" wrapText="1"/>
    </xf>
    <xf numFmtId="173" fontId="7" fillId="4" borderId="1" xfId="0" applyNumberFormat="1" applyFont="1" applyFill="1" applyBorder="1"/>
    <xf numFmtId="0" fontId="7" fillId="3" borderId="1" xfId="0" applyFont="1" applyFill="1" applyBorder="1" applyAlignment="1">
      <alignment horizontal="right" vertical="center"/>
    </xf>
    <xf numFmtId="0" fontId="7" fillId="4" borderId="1" xfId="0" applyFont="1" applyFill="1" applyBorder="1" applyAlignment="1">
      <alignment vertical="center" wrapText="1"/>
    </xf>
    <xf numFmtId="0" fontId="7" fillId="0" borderId="1" xfId="0" applyFont="1" applyBorder="1" applyAlignment="1">
      <alignment horizontal="center" vertical="center" wrapText="1"/>
    </xf>
    <xf numFmtId="0" fontId="7" fillId="4" borderId="1" xfId="0" applyFont="1" applyFill="1" applyBorder="1" applyAlignment="1">
      <alignment vertical="center"/>
    </xf>
    <xf numFmtId="170" fontId="14"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5" fillId="4" borderId="1" xfId="1" applyNumberFormat="1" applyFont="1" applyFill="1" applyBorder="1" applyAlignment="1">
      <alignment horizontal="center" vertical="center"/>
    </xf>
    <xf numFmtId="0" fontId="7" fillId="4" borderId="2" xfId="0" applyFont="1" applyFill="1" applyBorder="1" applyAlignment="1">
      <alignment vertical="top" wrapText="1"/>
    </xf>
    <xf numFmtId="0" fontId="7" fillId="3" borderId="2" xfId="0" applyFont="1" applyFill="1" applyBorder="1" applyAlignment="1">
      <alignment vertical="top" wrapText="1"/>
    </xf>
    <xf numFmtId="170" fontId="14" fillId="0" borderId="1" xfId="0" applyNumberFormat="1" applyFont="1" applyBorder="1" applyAlignment="1">
      <alignment horizontal="right" vertical="center"/>
    </xf>
    <xf numFmtId="0" fontId="7" fillId="0" borderId="1" xfId="0" applyFont="1" applyBorder="1" applyAlignment="1">
      <alignment horizontal="right" vertical="center" wrapText="1"/>
    </xf>
    <xf numFmtId="166" fontId="7" fillId="0" borderId="1" xfId="0" applyNumberFormat="1" applyFont="1" applyBorder="1" applyAlignment="1">
      <alignment horizontal="left" vertical="center"/>
    </xf>
    <xf numFmtId="174" fontId="14" fillId="3" borderId="1" xfId="0" applyNumberFormat="1" applyFont="1" applyFill="1" applyBorder="1" applyAlignment="1">
      <alignment horizontal="center" vertical="center"/>
    </xf>
    <xf numFmtId="14" fontId="14"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6" fontId="7" fillId="4" borderId="1" xfId="0" applyNumberFormat="1" applyFont="1" applyFill="1" applyBorder="1" applyAlignment="1">
      <alignment vertical="center" wrapText="1"/>
    </xf>
    <xf numFmtId="166" fontId="7" fillId="0" borderId="1" xfId="0" applyNumberFormat="1" applyFont="1" applyBorder="1" applyAlignment="1">
      <alignment vertical="center" wrapText="1"/>
    </xf>
    <xf numFmtId="166" fontId="7" fillId="0" borderId="1" xfId="0" applyNumberFormat="1" applyFont="1" applyBorder="1" applyAlignment="1">
      <alignment horizontal="center" vertical="center" wrapText="1"/>
    </xf>
    <xf numFmtId="0" fontId="9" fillId="3" borderId="1" xfId="0" applyFont="1" applyFill="1" applyBorder="1" applyAlignment="1">
      <alignment horizontal="left" vertical="top" wrapText="1"/>
    </xf>
    <xf numFmtId="14" fontId="9" fillId="0" borderId="1" xfId="0" applyNumberFormat="1" applyFont="1" applyBorder="1" applyAlignment="1">
      <alignment horizontal="center" vertical="center"/>
    </xf>
    <xf numFmtId="0" fontId="6" fillId="3" borderId="1" xfId="0" applyFont="1" applyFill="1" applyBorder="1" applyAlignment="1">
      <alignment horizontal="left" vertical="top"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shrinkToFit="1"/>
    </xf>
    <xf numFmtId="0" fontId="9" fillId="0" borderId="1" xfId="0" applyFont="1" applyBorder="1" applyAlignment="1">
      <alignment horizontal="center" vertical="center"/>
    </xf>
    <xf numFmtId="0" fontId="6" fillId="3" borderId="1" xfId="0" applyFont="1" applyFill="1" applyBorder="1" applyAlignment="1">
      <alignment vertical="top" wrapText="1"/>
    </xf>
    <xf numFmtId="0" fontId="9" fillId="3" borderId="1" xfId="0" applyFont="1" applyFill="1" applyBorder="1" applyAlignment="1">
      <alignment vertical="top" wrapText="1"/>
    </xf>
    <xf numFmtId="170" fontId="9" fillId="0" borderId="1" xfId="0" applyNumberFormat="1" applyFont="1" applyBorder="1" applyAlignment="1">
      <alignment horizontal="center" vertical="center"/>
    </xf>
    <xf numFmtId="0" fontId="6" fillId="3" borderId="1" xfId="0" applyFont="1" applyFill="1" applyBorder="1" applyAlignment="1">
      <alignment horizontal="center" vertical="top" wrapText="1"/>
    </xf>
    <xf numFmtId="0" fontId="6" fillId="4" borderId="1" xfId="0" applyFont="1" applyFill="1" applyBorder="1" applyAlignment="1">
      <alignment vertical="top" wrapText="1"/>
    </xf>
    <xf numFmtId="0" fontId="6" fillId="0" borderId="1" xfId="0" applyFont="1" applyBorder="1" applyAlignment="1">
      <alignment horizontal="center" vertical="top" wrapText="1"/>
    </xf>
    <xf numFmtId="0" fontId="18" fillId="3" borderId="1" xfId="0" applyFont="1" applyFill="1" applyBorder="1" applyAlignment="1">
      <alignment horizontal="center" vertical="top" wrapText="1"/>
    </xf>
    <xf numFmtId="0" fontId="9" fillId="3" borderId="1" xfId="0" applyFont="1" applyFill="1" applyBorder="1" applyAlignment="1">
      <alignment vertical="center" wrapText="1"/>
    </xf>
    <xf numFmtId="173" fontId="6" fillId="4" borderId="1" xfId="0" applyNumberFormat="1" applyFont="1" applyFill="1" applyBorder="1"/>
    <xf numFmtId="166" fontId="6" fillId="0" borderId="1" xfId="0" applyNumberFormat="1" applyFon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9" fillId="4" borderId="1" xfId="0" applyFont="1" applyFill="1" applyBorder="1" applyAlignment="1">
      <alignment vertical="center" wrapText="1"/>
    </xf>
    <xf numFmtId="0" fontId="6" fillId="4" borderId="1" xfId="0" applyFont="1" applyFill="1" applyBorder="1" applyAlignment="1">
      <alignment vertical="center"/>
    </xf>
    <xf numFmtId="167" fontId="9"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170" fontId="9" fillId="0" borderId="0" xfId="0" applyNumberFormat="1" applyFont="1" applyAlignment="1">
      <alignment horizontal="center" vertical="center"/>
    </xf>
    <xf numFmtId="0" fontId="6" fillId="0" borderId="0" xfId="0" applyFont="1"/>
    <xf numFmtId="0" fontId="15" fillId="0" borderId="0" xfId="0" applyFont="1"/>
    <xf numFmtId="14" fontId="15" fillId="0" borderId="0" xfId="0" applyNumberFormat="1" applyFont="1"/>
    <xf numFmtId="2" fontId="0" fillId="0" borderId="0" xfId="0" applyNumberFormat="1"/>
    <xf numFmtId="170" fontId="14"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0" fontId="0" fillId="3" borderId="1" xfId="0" applyFill="1" applyBorder="1" applyAlignment="1">
      <alignment horizontal="left" vertical="center" wrapText="1"/>
    </xf>
    <xf numFmtId="10" fontId="0" fillId="0" borderId="0" xfId="0" applyNumberFormat="1"/>
    <xf numFmtId="170" fontId="0" fillId="0" borderId="0" xfId="0" applyNumberFormat="1"/>
    <xf numFmtId="0" fontId="0" fillId="0" borderId="0" xfId="0" applyAlignment="1">
      <alignment horizontal="center" vertical="center"/>
    </xf>
    <xf numFmtId="166"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43" fontId="0" fillId="0" borderId="0" xfId="2" applyFont="1" applyAlignment="1">
      <alignment horizontal="center" vertical="center"/>
    </xf>
    <xf numFmtId="166" fontId="0" fillId="0" borderId="0" xfId="0" applyNumberFormat="1" applyAlignment="1">
      <alignment horizontal="center" vertical="center"/>
    </xf>
    <xf numFmtId="175"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4" fillId="0" borderId="1" xfId="0" applyFont="1" applyBorder="1" applyAlignment="1">
      <alignment horizontal="left" vertical="center" wrapText="1"/>
    </xf>
    <xf numFmtId="43" fontId="14" fillId="0" borderId="1" xfId="2" applyFont="1" applyBorder="1" applyAlignment="1">
      <alignment horizontal="center" vertical="center" wrapText="1"/>
    </xf>
    <xf numFmtId="166" fontId="14" fillId="0" borderId="1" xfId="0" applyNumberFormat="1" applyFont="1" applyBorder="1" applyAlignment="1">
      <alignment horizontal="center" vertical="center" wrapText="1"/>
    </xf>
    <xf numFmtId="175" fontId="14" fillId="0" borderId="1" xfId="0" applyNumberFormat="1" applyFont="1" applyBorder="1" applyAlignment="1">
      <alignment horizontal="center" vertical="center" wrapText="1"/>
    </xf>
    <xf numFmtId="10" fontId="14"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20" fillId="0" borderId="0" xfId="0" applyFont="1" applyAlignment="1">
      <alignment horizontal="center" vertical="center"/>
    </xf>
    <xf numFmtId="0" fontId="20" fillId="0" borderId="1" xfId="0" applyFont="1" applyBorder="1" applyAlignment="1">
      <alignment horizontal="left" vertical="center" wrapText="1"/>
    </xf>
    <xf numFmtId="43" fontId="20" fillId="0" borderId="1" xfId="2" applyFont="1" applyFill="1" applyBorder="1" applyAlignment="1">
      <alignment horizontal="center" vertical="center" wrapText="1"/>
    </xf>
    <xf numFmtId="0" fontId="20" fillId="0" borderId="1" xfId="0" applyFont="1" applyBorder="1" applyAlignment="1">
      <alignment horizontal="center" vertical="center"/>
    </xf>
    <xf numFmtId="43" fontId="20" fillId="0" borderId="1" xfId="2" applyFont="1" applyFill="1" applyBorder="1" applyAlignment="1">
      <alignment horizontal="right" vertical="center" wrapText="1"/>
    </xf>
    <xf numFmtId="166" fontId="20" fillId="0" borderId="1" xfId="0" applyNumberFormat="1" applyFont="1" applyBorder="1" applyAlignment="1">
      <alignment horizontal="center" vertical="center"/>
    </xf>
    <xf numFmtId="175" fontId="20"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10" fontId="20" fillId="0" borderId="1" xfId="1" applyNumberFormat="1" applyFont="1" applyFill="1" applyBorder="1" applyAlignment="1">
      <alignment horizontal="center" vertical="center" wrapText="1"/>
    </xf>
    <xf numFmtId="0" fontId="20" fillId="0" borderId="1" xfId="0" applyFont="1" applyBorder="1" applyAlignment="1">
      <alignment horizontal="left" vertical="center"/>
    </xf>
    <xf numFmtId="176" fontId="20" fillId="0" borderId="1" xfId="0" applyNumberFormat="1" applyFont="1" applyBorder="1" applyAlignment="1">
      <alignment horizontal="right" vertical="center" wrapText="1"/>
    </xf>
    <xf numFmtId="0" fontId="20" fillId="0" borderId="0" xfId="0" applyFont="1"/>
    <xf numFmtId="43" fontId="20" fillId="0" borderId="1" xfId="2" applyFont="1" applyFill="1" applyBorder="1" applyAlignment="1">
      <alignment horizontal="center" vertical="center"/>
    </xf>
    <xf numFmtId="0" fontId="20" fillId="0" borderId="1" xfId="0" applyFont="1" applyBorder="1" applyAlignment="1">
      <alignment horizontal="center" vertical="top" wrapText="1"/>
    </xf>
    <xf numFmtId="0" fontId="0" fillId="0" borderId="1" xfId="0" applyBorder="1" applyAlignment="1">
      <alignment horizontal="left" vertical="center" wrapText="1"/>
    </xf>
    <xf numFmtId="0" fontId="0" fillId="0" borderId="1" xfId="0" applyBorder="1" applyAlignment="1">
      <alignment horizontal="left" vertical="center"/>
    </xf>
    <xf numFmtId="43" fontId="0" fillId="0" borderId="1" xfId="2" applyFont="1" applyFill="1" applyBorder="1" applyAlignment="1">
      <alignment horizontal="center" vertical="center"/>
    </xf>
    <xf numFmtId="43" fontId="0" fillId="0" borderId="1" xfId="2" applyFont="1" applyFill="1" applyBorder="1" applyAlignment="1">
      <alignment horizontal="right" vertical="center" wrapText="1"/>
    </xf>
    <xf numFmtId="166" fontId="0" fillId="0" borderId="1" xfId="0" applyNumberFormat="1" applyBorder="1" applyAlignment="1">
      <alignment horizontal="center" vertical="center"/>
    </xf>
    <xf numFmtId="175"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right" vertical="center" wrapText="1"/>
    </xf>
    <xf numFmtId="10" fontId="14" fillId="0" borderId="2" xfId="1" applyNumberFormat="1" applyFont="1" applyFill="1" applyBorder="1" applyAlignment="1">
      <alignment horizontal="center" vertical="center" wrapText="1"/>
    </xf>
    <xf numFmtId="9" fontId="20" fillId="0" borderId="1" xfId="1" applyFont="1" applyFill="1" applyBorder="1" applyAlignment="1">
      <alignment horizontal="center" vertical="center"/>
    </xf>
    <xf numFmtId="9" fontId="0" fillId="0" borderId="1" xfId="1" applyFont="1" applyFill="1" applyBorder="1" applyAlignment="1">
      <alignment horizontal="center" vertical="center"/>
    </xf>
    <xf numFmtId="177" fontId="20"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69" fontId="0" fillId="7" borderId="1" xfId="1" applyNumberFormat="1" applyFont="1" applyFill="1" applyBorder="1" applyAlignment="1">
      <alignment horizontal="center" vertical="center"/>
    </xf>
    <xf numFmtId="164" fontId="14" fillId="11" borderId="1" xfId="0" applyNumberFormat="1" applyFont="1" applyFill="1" applyBorder="1" applyAlignment="1">
      <alignment vertical="center" wrapText="1"/>
    </xf>
    <xf numFmtId="10" fontId="14" fillId="11" borderId="2" xfId="0" applyNumberFormat="1" applyFont="1" applyFill="1" applyBorder="1" applyAlignment="1">
      <alignment horizontal="center" vertical="center" wrapText="1"/>
    </xf>
    <xf numFmtId="169" fontId="21" fillId="0" borderId="1" xfId="1" applyNumberFormat="1" applyFont="1" applyBorder="1" applyAlignment="1">
      <alignment horizontal="center" vertical="center"/>
    </xf>
    <xf numFmtId="10" fontId="24" fillId="4" borderId="1" xfId="1" applyNumberFormat="1" applyFont="1" applyFill="1" applyBorder="1" applyAlignment="1">
      <alignment horizontal="center" vertical="center"/>
    </xf>
    <xf numFmtId="10" fontId="14" fillId="0" borderId="1" xfId="3" applyNumberFormat="1" applyFont="1" applyBorder="1" applyAlignment="1">
      <alignment horizontal="center" vertical="center"/>
    </xf>
    <xf numFmtId="0" fontId="14" fillId="11" borderId="1" xfId="3" applyFont="1" applyFill="1" applyBorder="1" applyAlignment="1">
      <alignment horizontal="center" vertical="center" wrapText="1"/>
    </xf>
    <xf numFmtId="0" fontId="14" fillId="11" borderId="1" xfId="3" applyFont="1" applyFill="1" applyBorder="1" applyAlignment="1">
      <alignment vertical="center" wrapText="1"/>
    </xf>
    <xf numFmtId="10" fontId="14" fillId="0" borderId="1" xfId="5" applyNumberFormat="1" applyFont="1" applyBorder="1" applyAlignment="1">
      <alignment horizontal="center" vertical="center"/>
    </xf>
    <xf numFmtId="9" fontId="4" fillId="6" borderId="1" xfId="6" applyFont="1" applyFill="1" applyBorder="1" applyAlignment="1">
      <alignment horizontal="center" vertical="center"/>
    </xf>
    <xf numFmtId="9" fontId="15" fillId="6" borderId="1" xfId="6" applyFont="1" applyFill="1" applyBorder="1" applyAlignment="1">
      <alignment horizontal="center" vertical="center"/>
    </xf>
    <xf numFmtId="10" fontId="14" fillId="11" borderId="1" xfId="5" applyNumberFormat="1" applyFont="1" applyFill="1" applyBorder="1" applyAlignment="1">
      <alignment horizontal="center" vertical="center" wrapText="1"/>
    </xf>
    <xf numFmtId="0" fontId="7" fillId="3" borderId="1" xfId="5" applyFont="1" applyFill="1" applyBorder="1" applyAlignment="1">
      <alignment horizontal="left" vertical="center" wrapText="1"/>
    </xf>
    <xf numFmtId="4" fontId="4" fillId="0" borderId="1" xfId="5" applyNumberFormat="1" applyBorder="1" applyAlignment="1">
      <alignment horizontal="right" vertical="center"/>
    </xf>
    <xf numFmtId="166" fontId="7" fillId="0" borderId="1" xfId="0" applyNumberFormat="1" applyFont="1" applyBorder="1" applyAlignment="1">
      <alignment horizontal="left" vertical="center" wrapText="1"/>
    </xf>
    <xf numFmtId="170" fontId="21" fillId="0" borderId="1" xfId="10" applyNumberFormat="1" applyFont="1" applyBorder="1" applyAlignment="1">
      <alignment horizontal="center" vertical="center"/>
    </xf>
    <xf numFmtId="0" fontId="21" fillId="3" borderId="1" xfId="10" applyFont="1" applyFill="1" applyBorder="1" applyAlignment="1">
      <alignment vertical="center" wrapText="1"/>
    </xf>
    <xf numFmtId="166" fontId="22" fillId="0" borderId="1" xfId="10" applyNumberFormat="1" applyFont="1" applyBorder="1" applyAlignment="1">
      <alignment horizontal="center" vertical="center"/>
    </xf>
    <xf numFmtId="10" fontId="2" fillId="7" borderId="1" xfId="13" applyNumberFormat="1" applyFont="1" applyFill="1" applyBorder="1" applyAlignment="1">
      <alignment horizontal="center" vertical="center"/>
    </xf>
    <xf numFmtId="9" fontId="15" fillId="6" borderId="1" xfId="13" applyFont="1" applyFill="1" applyBorder="1" applyAlignment="1">
      <alignment horizontal="center" vertical="center"/>
    </xf>
    <xf numFmtId="9" fontId="9" fillId="8" borderId="1" xfId="13" applyFont="1" applyFill="1" applyBorder="1" applyAlignment="1">
      <alignment horizontal="center" vertical="center"/>
    </xf>
    <xf numFmtId="10" fontId="21" fillId="0" borderId="1" xfId="10" applyNumberFormat="1" applyFont="1" applyBorder="1" applyAlignment="1">
      <alignment horizontal="center" vertical="center"/>
    </xf>
    <xf numFmtId="10" fontId="28" fillId="7" borderId="1" xfId="11" applyNumberFormat="1" applyFont="1" applyFill="1" applyBorder="1" applyAlignment="1">
      <alignment horizontal="center" vertical="center"/>
    </xf>
    <xf numFmtId="10" fontId="14" fillId="3" borderId="1" xfId="12" applyNumberFormat="1" applyFont="1" applyFill="1" applyBorder="1" applyAlignment="1">
      <alignment horizontal="center" vertical="center"/>
    </xf>
    <xf numFmtId="10" fontId="4" fillId="4" borderId="1" xfId="6" applyNumberFormat="1" applyFont="1" applyFill="1" applyBorder="1" applyAlignment="1">
      <alignment horizontal="center" vertical="center"/>
    </xf>
    <xf numFmtId="10" fontId="4" fillId="7" borderId="1" xfId="6" applyNumberFormat="1" applyFont="1" applyFill="1" applyBorder="1" applyAlignment="1">
      <alignment horizontal="center" vertical="center"/>
    </xf>
    <xf numFmtId="10" fontId="23" fillId="11" borderId="1" xfId="1" applyNumberFormat="1" applyFont="1" applyFill="1" applyBorder="1" applyAlignment="1">
      <alignment horizontal="center" vertical="center" wrapText="1"/>
    </xf>
    <xf numFmtId="0" fontId="0" fillId="3" borderId="1" xfId="5" applyFont="1" applyFill="1" applyBorder="1" applyAlignment="1">
      <alignment horizontal="left" vertical="center" wrapText="1"/>
    </xf>
    <xf numFmtId="10" fontId="15" fillId="4" borderId="1" xfId="6" applyNumberFormat="1" applyFont="1" applyFill="1" applyBorder="1" applyAlignment="1">
      <alignment horizontal="center" vertical="center"/>
    </xf>
    <xf numFmtId="10" fontId="5" fillId="0" borderId="1" xfId="1" applyNumberFormat="1" applyFont="1" applyBorder="1" applyAlignment="1">
      <alignment horizontal="center" vertical="center" wrapText="1"/>
    </xf>
    <xf numFmtId="43" fontId="0" fillId="0" borderId="0" xfId="2" applyFont="1"/>
    <xf numFmtId="0" fontId="7" fillId="12" borderId="1" xfId="0" applyFont="1" applyFill="1" applyBorder="1" applyAlignment="1">
      <alignment horizontal="center" vertical="center" wrapText="1"/>
    </xf>
    <xf numFmtId="0" fontId="7"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9" borderId="2" xfId="0" applyFont="1" applyFill="1" applyBorder="1" applyAlignment="1">
      <alignment horizontal="center" vertical="top" wrapText="1"/>
    </xf>
    <xf numFmtId="0" fontId="7" fillId="9" borderId="3" xfId="0" applyFont="1" applyFill="1" applyBorder="1" applyAlignment="1">
      <alignment horizontal="center" vertical="top" wrapText="1"/>
    </xf>
    <xf numFmtId="0" fontId="7"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7" fillId="9" borderId="6" xfId="0" applyFont="1" applyFill="1" applyBorder="1" applyAlignment="1">
      <alignment horizontal="left" vertical="top" wrapText="1"/>
    </xf>
    <xf numFmtId="0" fontId="7" fillId="9" borderId="7" xfId="0" applyFont="1" applyFill="1" applyBorder="1" applyAlignment="1">
      <alignment horizontal="left" vertical="top" wrapText="1"/>
    </xf>
    <xf numFmtId="0" fontId="7" fillId="9" borderId="8" xfId="0" applyFont="1" applyFill="1" applyBorder="1" applyAlignment="1">
      <alignment horizontal="left" vertical="top" wrapText="1"/>
    </xf>
    <xf numFmtId="0" fontId="7" fillId="9" borderId="0" xfId="0" applyFont="1" applyFill="1" applyAlignment="1">
      <alignment horizontal="left" vertical="top" wrapText="1"/>
    </xf>
    <xf numFmtId="0" fontId="7" fillId="9" borderId="9" xfId="0" applyFont="1" applyFill="1" applyBorder="1" applyAlignment="1">
      <alignment horizontal="left" vertical="top" wrapText="1"/>
    </xf>
    <xf numFmtId="0" fontId="7" fillId="9" borderId="10" xfId="0" applyFont="1" applyFill="1" applyBorder="1" applyAlignment="1">
      <alignment horizontal="left" vertical="top" wrapText="1"/>
    </xf>
    <xf numFmtId="0" fontId="7" fillId="9" borderId="11" xfId="0" applyFont="1" applyFill="1" applyBorder="1" applyAlignment="1">
      <alignment horizontal="left" vertical="top" wrapText="1"/>
    </xf>
    <xf numFmtId="0" fontId="7" fillId="9" borderId="12" xfId="0" applyFont="1" applyFill="1" applyBorder="1" applyAlignment="1">
      <alignment horizontal="left" vertical="top" wrapText="1"/>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left" vertical="top" wrapText="1"/>
    </xf>
    <xf numFmtId="0" fontId="7" fillId="10" borderId="1" xfId="0" applyFont="1" applyFill="1" applyBorder="1" applyAlignment="1">
      <alignment horizontal="left" vertical="top" wrapText="1"/>
    </xf>
    <xf numFmtId="0" fontId="14" fillId="11" borderId="1" xfId="0" applyFont="1" applyFill="1" applyBorder="1" applyAlignment="1">
      <alignment horizontal="center" vertical="center" wrapText="1"/>
    </xf>
    <xf numFmtId="164" fontId="14" fillId="11" borderId="1" xfId="0" applyNumberFormat="1" applyFont="1" applyFill="1" applyBorder="1" applyAlignment="1">
      <alignment horizontal="center" vertical="center" wrapText="1"/>
    </xf>
    <xf numFmtId="10" fontId="14" fillId="11" borderId="1" xfId="0" applyNumberFormat="1" applyFont="1" applyFill="1" applyBorder="1" applyAlignment="1">
      <alignment horizontal="center" vertical="center" wrapText="1"/>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center"/>
    </xf>
    <xf numFmtId="0" fontId="7" fillId="3" borderId="1" xfId="0" applyFont="1" applyFill="1" applyBorder="1" applyAlignment="1">
      <alignment horizontal="left" wrapText="1"/>
    </xf>
    <xf numFmtId="0" fontId="14" fillId="7" borderId="1" xfId="0" applyFont="1" applyFill="1" applyBorder="1" applyAlignment="1">
      <alignment horizontal="center"/>
    </xf>
    <xf numFmtId="0" fontId="7" fillId="3" borderId="1" xfId="0" applyFont="1" applyFill="1" applyBorder="1" applyAlignment="1">
      <alignment horizontal="center" wrapText="1"/>
    </xf>
    <xf numFmtId="1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14" fillId="9" borderId="1" xfId="0" applyFont="1" applyFill="1" applyBorder="1" applyAlignment="1">
      <alignment horizontal="center" vertical="center" wrapText="1"/>
    </xf>
    <xf numFmtId="0" fontId="7" fillId="9" borderId="1" xfId="0" applyFont="1" applyFill="1" applyBorder="1" applyAlignment="1">
      <alignment horizontal="center" vertical="center"/>
    </xf>
    <xf numFmtId="0" fontId="0" fillId="9" borderId="1" xfId="12" applyFont="1" applyFill="1" applyBorder="1" applyAlignment="1">
      <alignment horizontal="left" vertical="center" wrapText="1"/>
    </xf>
    <xf numFmtId="0" fontId="7" fillId="9" borderId="1" xfId="12" applyFont="1" applyFill="1" applyBorder="1" applyAlignment="1">
      <alignment horizontal="left" vertical="center" wrapText="1"/>
    </xf>
    <xf numFmtId="0" fontId="0" fillId="10" borderId="1" xfId="12" applyFont="1" applyFill="1" applyBorder="1" applyAlignment="1">
      <alignment horizontal="left" vertical="center" wrapText="1"/>
    </xf>
    <xf numFmtId="0" fontId="7" fillId="10" borderId="1" xfId="12" applyFont="1" applyFill="1" applyBorder="1" applyAlignment="1">
      <alignment horizontal="left" vertical="center" wrapText="1"/>
    </xf>
    <xf numFmtId="0" fontId="7" fillId="3" borderId="1" xfId="0" applyFont="1" applyFill="1" applyBorder="1" applyAlignment="1">
      <alignment horizontal="center" vertical="center" wrapText="1"/>
    </xf>
    <xf numFmtId="166" fontId="7" fillId="3" borderId="1"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72" fontId="7"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4" fontId="4" fillId="0" borderId="2" xfId="5" applyNumberFormat="1" applyBorder="1" applyAlignment="1">
      <alignment horizontal="center" vertical="center"/>
    </xf>
    <xf numFmtId="14" fontId="4" fillId="0" borderId="4" xfId="5" applyNumberFormat="1" applyBorder="1" applyAlignment="1">
      <alignment horizontal="center" vertical="center"/>
    </xf>
    <xf numFmtId="0" fontId="7" fillId="12" borderId="1" xfId="0" applyFont="1" applyFill="1" applyBorder="1" applyAlignment="1">
      <alignment horizontal="left" vertical="center" wrapText="1"/>
    </xf>
    <xf numFmtId="0" fontId="7" fillId="12" borderId="1" xfId="0" applyFont="1"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11" fillId="13" borderId="5" xfId="0" applyFont="1" applyFill="1" applyBorder="1" applyAlignment="1">
      <alignment horizontal="left" vertical="center" wrapText="1"/>
    </xf>
    <xf numFmtId="0" fontId="11" fillId="13" borderId="6"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11" fillId="13" borderId="8" xfId="0" applyFont="1" applyFill="1" applyBorder="1" applyAlignment="1">
      <alignment horizontal="left" vertical="center" wrapText="1"/>
    </xf>
    <xf numFmtId="0" fontId="11" fillId="13" borderId="0" xfId="0" applyFont="1" applyFill="1" applyAlignment="1">
      <alignment horizontal="left" vertical="center" wrapText="1"/>
    </xf>
    <xf numFmtId="0" fontId="11" fillId="13" borderId="9" xfId="0" applyFont="1" applyFill="1" applyBorder="1" applyAlignment="1">
      <alignment horizontal="left" vertical="center" wrapText="1"/>
    </xf>
    <xf numFmtId="0" fontId="11" fillId="13" borderId="10"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11" fillId="13" borderId="12" xfId="0" applyFont="1" applyFill="1" applyBorder="1" applyAlignment="1">
      <alignment horizontal="left" vertical="center" wrapText="1"/>
    </xf>
    <xf numFmtId="0" fontId="27" fillId="9" borderId="5" xfId="12" applyFont="1" applyFill="1" applyBorder="1" applyAlignment="1">
      <alignment horizontal="left" vertical="top" wrapText="1"/>
    </xf>
    <xf numFmtId="0" fontId="29" fillId="9" borderId="6" xfId="12" applyFont="1" applyFill="1" applyBorder="1" applyAlignment="1">
      <alignment horizontal="left" vertical="top" wrapText="1"/>
    </xf>
    <xf numFmtId="0" fontId="29" fillId="9" borderId="7" xfId="12" applyFont="1" applyFill="1" applyBorder="1" applyAlignment="1">
      <alignment horizontal="left" vertical="top" wrapText="1"/>
    </xf>
    <xf numFmtId="0" fontId="29" fillId="9" borderId="8" xfId="12" applyFont="1" applyFill="1" applyBorder="1" applyAlignment="1">
      <alignment horizontal="left" vertical="top" wrapText="1"/>
    </xf>
    <xf numFmtId="0" fontId="29" fillId="9" borderId="0" xfId="12" applyFont="1" applyFill="1" applyAlignment="1">
      <alignment horizontal="left" vertical="top" wrapText="1"/>
    </xf>
    <xf numFmtId="0" fontId="29" fillId="9" borderId="9" xfId="12" applyFont="1" applyFill="1" applyBorder="1" applyAlignment="1">
      <alignment horizontal="left" vertical="top" wrapText="1"/>
    </xf>
    <xf numFmtId="0" fontId="29" fillId="9" borderId="10" xfId="12" applyFont="1" applyFill="1" applyBorder="1" applyAlignment="1">
      <alignment horizontal="left" vertical="top" wrapText="1"/>
    </xf>
    <xf numFmtId="0" fontId="29" fillId="9" borderId="11" xfId="12" applyFont="1" applyFill="1" applyBorder="1" applyAlignment="1">
      <alignment horizontal="left" vertical="top" wrapText="1"/>
    </xf>
    <xf numFmtId="0" fontId="29" fillId="9" borderId="12" xfId="12" applyFont="1" applyFill="1" applyBorder="1" applyAlignment="1">
      <alignment horizontal="left" vertical="top" wrapText="1"/>
    </xf>
    <xf numFmtId="0" fontId="0" fillId="10" borderId="1" xfId="12" applyFont="1" applyFill="1" applyBorder="1" applyAlignment="1">
      <alignment horizontal="left" vertical="top" wrapText="1"/>
    </xf>
    <xf numFmtId="0" fontId="7" fillId="10" borderId="1" xfId="12" applyFont="1" applyFill="1" applyBorder="1" applyAlignment="1">
      <alignment horizontal="left" vertical="top" wrapText="1"/>
    </xf>
    <xf numFmtId="0" fontId="16" fillId="0" borderId="5" xfId="12" applyFont="1" applyBorder="1" applyAlignment="1">
      <alignment horizontal="left" vertical="center" wrapText="1"/>
    </xf>
    <xf numFmtId="0" fontId="16" fillId="0" borderId="6" xfId="12" applyFont="1" applyBorder="1" applyAlignment="1">
      <alignment horizontal="left" vertical="center" wrapText="1"/>
    </xf>
    <xf numFmtId="0" fontId="16" fillId="0" borderId="7" xfId="12" applyFont="1" applyBorder="1" applyAlignment="1">
      <alignment horizontal="left" vertical="center" wrapText="1"/>
    </xf>
    <xf numFmtId="0" fontId="16" fillId="0" borderId="8" xfId="12" applyFont="1" applyBorder="1" applyAlignment="1">
      <alignment horizontal="left" vertical="center" wrapText="1"/>
    </xf>
    <xf numFmtId="0" fontId="16" fillId="0" borderId="0" xfId="12" applyFont="1" applyAlignment="1">
      <alignment horizontal="left" vertical="center" wrapText="1"/>
    </xf>
    <xf numFmtId="0" fontId="16" fillId="0" borderId="9" xfId="12" applyFont="1" applyBorder="1" applyAlignment="1">
      <alignment horizontal="left" vertical="center" wrapText="1"/>
    </xf>
    <xf numFmtId="0" fontId="16" fillId="0" borderId="10" xfId="12" applyFont="1" applyBorder="1" applyAlignment="1">
      <alignment horizontal="left" vertical="center" wrapText="1"/>
    </xf>
    <xf numFmtId="0" fontId="16" fillId="0" borderId="11" xfId="12" applyFont="1" applyBorder="1" applyAlignment="1">
      <alignment horizontal="left" vertical="center" wrapText="1"/>
    </xf>
    <xf numFmtId="0" fontId="16" fillId="0" borderId="12" xfId="12" applyFont="1" applyBorder="1" applyAlignment="1">
      <alignment horizontal="left" vertical="center" wrapText="1"/>
    </xf>
    <xf numFmtId="0" fontId="0" fillId="0" borderId="1" xfId="12" applyFont="1" applyBorder="1" applyAlignment="1">
      <alignment horizontal="left" vertical="center" wrapText="1"/>
    </xf>
    <xf numFmtId="0" fontId="7" fillId="0" borderId="1" xfId="12" applyFont="1" applyBorder="1" applyAlignment="1">
      <alignment horizontal="left" vertical="center" wrapText="1"/>
    </xf>
    <xf numFmtId="0" fontId="7" fillId="13" borderId="2" xfId="0" applyFont="1" applyFill="1" applyBorder="1" applyAlignment="1">
      <alignment horizontal="center" vertical="top" wrapText="1"/>
    </xf>
    <xf numFmtId="0" fontId="7" fillId="13" borderId="3" xfId="0" applyFont="1" applyFill="1" applyBorder="1" applyAlignment="1">
      <alignment horizontal="center" vertical="top" wrapText="1"/>
    </xf>
    <xf numFmtId="0" fontId="7" fillId="13" borderId="4" xfId="0" applyFont="1" applyFill="1" applyBorder="1" applyAlignment="1">
      <alignment horizontal="center" vertical="top"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6" fillId="5" borderId="1" xfId="0" applyFont="1" applyFill="1" applyBorder="1" applyAlignment="1">
      <alignment horizontal="center" vertical="center"/>
    </xf>
    <xf numFmtId="0" fontId="9" fillId="14" borderId="1" xfId="0" applyFont="1" applyFill="1" applyBorder="1" applyAlignment="1">
      <alignment horizontal="center" vertical="top" wrapText="1"/>
    </xf>
    <xf numFmtId="0" fontId="6" fillId="15" borderId="1" xfId="0" applyFont="1" applyFill="1" applyBorder="1" applyAlignment="1">
      <alignment horizontal="center" vertical="center" wrapText="1"/>
    </xf>
    <xf numFmtId="0" fontId="6" fillId="15" borderId="1" xfId="0" applyFont="1" applyFill="1" applyBorder="1" applyAlignment="1">
      <alignment horizontal="center" vertical="center"/>
    </xf>
    <xf numFmtId="0" fontId="22" fillId="16" borderId="1" xfId="10" applyFont="1" applyFill="1" applyBorder="1" applyAlignment="1">
      <alignment horizontal="left" vertical="center" wrapText="1"/>
    </xf>
    <xf numFmtId="0" fontId="30" fillId="17" borderId="1" xfId="10" applyFont="1" applyFill="1" applyBorder="1" applyAlignment="1">
      <alignment horizontal="left" vertical="center" wrapText="1"/>
    </xf>
    <xf numFmtId="0" fontId="26" fillId="17" borderId="1" xfId="10" applyFont="1" applyFill="1" applyBorder="1" applyAlignment="1">
      <alignment horizontal="left" vertical="center" wrapText="1"/>
    </xf>
    <xf numFmtId="0" fontId="6" fillId="0" borderId="1" xfId="0" applyFont="1" applyBorder="1" applyAlignment="1">
      <alignment horizontal="center" vertical="center"/>
    </xf>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center"/>
    </xf>
    <xf numFmtId="0" fontId="9" fillId="0" borderId="1" xfId="0" applyFont="1" applyBorder="1" applyAlignment="1">
      <alignment horizontal="center" vertical="center" wrapText="1"/>
    </xf>
    <xf numFmtId="0" fontId="14" fillId="7" borderId="1" xfId="0" applyFont="1" applyFill="1" applyBorder="1" applyAlignment="1"/>
    <xf numFmtId="10" fontId="1" fillId="7" borderId="2" xfId="12" applyNumberFormat="1" applyFont="1" applyFill="1" applyBorder="1" applyAlignment="1">
      <alignment horizontal="center"/>
    </xf>
    <xf numFmtId="10" fontId="1" fillId="7" borderId="4" xfId="12" applyNumberFormat="1" applyFont="1" applyFill="1" applyBorder="1" applyAlignment="1">
      <alignment horizontal="center"/>
    </xf>
    <xf numFmtId="10" fontId="1" fillId="7" borderId="1" xfId="12" applyNumberFormat="1" applyFont="1" applyFill="1" applyBorder="1" applyAlignment="1"/>
    <xf numFmtId="10" fontId="1" fillId="7" borderId="1" xfId="12" applyNumberFormat="1" applyFont="1" applyFill="1" applyBorder="1" applyAlignment="1">
      <alignment horizontal="center"/>
    </xf>
    <xf numFmtId="10" fontId="1" fillId="7" borderId="1" xfId="0" applyNumberFormat="1" applyFont="1" applyFill="1" applyBorder="1" applyAlignment="1">
      <alignment horizontal="center"/>
    </xf>
    <xf numFmtId="10" fontId="14" fillId="11" borderId="4" xfId="0" applyNumberFormat="1" applyFont="1" applyFill="1" applyBorder="1" applyAlignment="1">
      <alignment vertical="center" wrapText="1"/>
    </xf>
    <xf numFmtId="10" fontId="14" fillId="11"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16" borderId="1" xfId="10" applyFont="1" applyFill="1" applyBorder="1" applyAlignment="1">
      <alignment horizontal="left" vertical="center" wrapText="1"/>
    </xf>
    <xf numFmtId="166" fontId="1" fillId="0" borderId="1" xfId="0" applyNumberFormat="1" applyFont="1" applyBorder="1" applyAlignment="1">
      <alignment horizontal="center" vertical="center"/>
    </xf>
    <xf numFmtId="0" fontId="1" fillId="0" borderId="1" xfId="0" applyFont="1" applyBorder="1" applyAlignment="1">
      <alignment horizontal="right" vertical="center" wrapText="1"/>
    </xf>
    <xf numFmtId="166" fontId="1"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0" fontId="9" fillId="18" borderId="1" xfId="0" applyFont="1" applyFill="1" applyBorder="1" applyAlignment="1">
      <alignment vertical="center" wrapText="1"/>
    </xf>
    <xf numFmtId="170" fontId="9" fillId="18" borderId="1" xfId="0" applyNumberFormat="1" applyFont="1" applyFill="1" applyBorder="1" applyAlignment="1">
      <alignment horizontal="center" vertical="center"/>
    </xf>
    <xf numFmtId="173" fontId="6" fillId="18" borderId="1" xfId="0" applyNumberFormat="1" applyFont="1" applyFill="1" applyBorder="1"/>
    <xf numFmtId="166" fontId="6" fillId="18" borderId="1" xfId="0" applyNumberFormat="1" applyFont="1" applyFill="1" applyBorder="1" applyAlignment="1">
      <alignment horizontal="center" vertical="center"/>
    </xf>
    <xf numFmtId="0" fontId="0" fillId="18" borderId="1" xfId="0" applyFill="1" applyBorder="1" applyAlignment="1">
      <alignment horizontal="right" vertical="center"/>
    </xf>
    <xf numFmtId="4" fontId="1" fillId="0" borderId="1" xfId="5" applyNumberFormat="1" applyFont="1" applyBorder="1" applyAlignment="1">
      <alignment horizontal="right" vertical="center"/>
    </xf>
    <xf numFmtId="0" fontId="7" fillId="4" borderId="13" xfId="0" applyFont="1" applyFill="1" applyBorder="1" applyAlignment="1">
      <alignment vertical="center" wrapText="1"/>
    </xf>
    <xf numFmtId="0" fontId="7" fillId="4" borderId="14" xfId="0" applyFont="1" applyFill="1" applyBorder="1" applyAlignment="1">
      <alignment vertical="center" wrapText="1"/>
    </xf>
    <xf numFmtId="0" fontId="7" fillId="4" borderId="15" xfId="0" applyFont="1" applyFill="1" applyBorder="1" applyAlignment="1">
      <alignment vertical="center" wrapText="1"/>
    </xf>
  </cellXfs>
  <cellStyles count="14">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Normal 6" xfId="12" xr:uid="{8A5EAB70-9530-412B-BFC5-91F2AC543E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 name="Percent 6" xfId="13" xr:uid="{C7D571DB-F4CB-45BE-B629-CE0D9B24C664}"/>
    <cellStyle name="Обычный" xfId="0" builtinId="0"/>
    <cellStyle name="Процентный" xfId="1" builtinId="5"/>
    <cellStyle name="Финансовый" xfId="2" builtinId="3"/>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'RSP.W12.01-02'!$L$5:$W$5</c:f>
              <c:numCache>
                <c:formatCode>0.0%</c:formatCode>
                <c:ptCount val="12"/>
                <c:pt idx="0">
                  <c:v>0.497</c:v>
                </c:pt>
                <c:pt idx="1">
                  <c:v>0.505</c:v>
                </c:pt>
                <c:pt idx="2">
                  <c:v>0.53500000000000003</c:v>
                </c:pt>
                <c:pt idx="3">
                  <c:v>0.59599999999999997</c:v>
                </c:pt>
                <c:pt idx="4">
                  <c:v>0.66400000000000003</c:v>
                </c:pt>
                <c:pt idx="5">
                  <c:v>0.73799999999999999</c:v>
                </c:pt>
                <c:pt idx="6">
                  <c:v>0.81299999999999994</c:v>
                </c:pt>
                <c:pt idx="7">
                  <c:v>0.88</c:v>
                </c:pt>
                <c:pt idx="8">
                  <c:v>0.92900000000000005</c:v>
                </c:pt>
                <c:pt idx="9">
                  <c:v>0.95499999999999996</c:v>
                </c:pt>
                <c:pt idx="10">
                  <c:v>0.97699999999999998</c:v>
                </c:pt>
                <c:pt idx="11">
                  <c:v>1</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'RSP.W12.01-02'!$L$6:$W$6</c:f>
              <c:numCache>
                <c:formatCode>0.00%</c:formatCode>
                <c:ptCount val="12"/>
                <c:pt idx="0">
                  <c:v>0.45900000000000002</c:v>
                </c:pt>
                <c:pt idx="1">
                  <c:v>0.46200000000000002</c:v>
                </c:pt>
                <c:pt idx="2">
                  <c:v>0.46500000000000002</c:v>
                </c:pt>
                <c:pt idx="3">
                  <c:v>0.47700000000000004</c:v>
                </c:pt>
                <c:pt idx="4">
                  <c:v>0.49780000000000002</c:v>
                </c:pt>
                <c:pt idx="5">
                  <c:v>0.52480000000000004</c:v>
                </c:pt>
                <c:pt idx="6">
                  <c:v>0.56480000000000008</c:v>
                </c:pt>
                <c:pt idx="7">
                  <c:v>0.58760000000000012</c:v>
                </c:pt>
                <c:pt idx="8">
                  <c:v>0.60730000000000017</c:v>
                </c:pt>
                <c:pt idx="9">
                  <c:v>0.61420000000000019</c:v>
                </c:pt>
                <c:pt idx="10">
                  <c:v>0.61420000000000019</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'RSP.W12.01-02'!$L$7:$W$7</c:f>
              <c:numCache>
                <c:formatCode>0.0%</c:formatCode>
                <c:ptCount val="12"/>
                <c:pt idx="0">
                  <c:v>1E-3</c:v>
                </c:pt>
                <c:pt idx="1">
                  <c:v>3.0000000000000001E-3</c:v>
                </c:pt>
                <c:pt idx="2">
                  <c:v>3.0000000000000001E-3</c:v>
                </c:pt>
                <c:pt idx="3">
                  <c:v>1.2E-2</c:v>
                </c:pt>
                <c:pt idx="4">
                  <c:v>2.0799999999999999E-2</c:v>
                </c:pt>
                <c:pt idx="5">
                  <c:v>2.7E-2</c:v>
                </c:pt>
                <c:pt idx="6" formatCode="0.00%">
                  <c:v>0.04</c:v>
                </c:pt>
                <c:pt idx="7" formatCode="0.00%">
                  <c:v>2.2800000000000001E-2</c:v>
                </c:pt>
                <c:pt idx="8" formatCode="0.00%">
                  <c:v>1.9699999999999999E-2</c:v>
                </c:pt>
                <c:pt idx="9" formatCode="0.00%">
                  <c:v>6.8999999999999999E-3</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'RSP.W12.01-02'!$L$8:$W$8</c:f>
              <c:numCache>
                <c:formatCode>0%</c:formatCode>
                <c:ptCount val="12"/>
                <c:pt idx="0">
                  <c:v>1.3715846994535519</c:v>
                </c:pt>
                <c:pt idx="1">
                  <c:v>1.4021857923497267</c:v>
                </c:pt>
                <c:pt idx="2">
                  <c:v>1.4371584699453552</c:v>
                </c:pt>
                <c:pt idx="3">
                  <c:v>1.4699453551912569</c:v>
                </c:pt>
                <c:pt idx="4">
                  <c:v>1.5027322404371584</c:v>
                </c:pt>
                <c:pt idx="5">
                  <c:v>1.5366120218579236</c:v>
                </c:pt>
                <c:pt idx="6">
                  <c:v>1.5704918032786885</c:v>
                </c:pt>
                <c:pt idx="7">
                  <c:v>1.6043715846994535</c:v>
                </c:pt>
                <c:pt idx="8">
                  <c:v>1.6371584699453552</c:v>
                </c:pt>
                <c:pt idx="9">
                  <c:v>1.6710382513661202</c:v>
                </c:pt>
                <c:pt idx="10">
                  <c:v>1.7038251366120218</c:v>
                </c:pt>
                <c:pt idx="11">
                  <c:v>1.7377049180327868</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'RSP.W14.01'!$L$5:$W$5</c:f>
              <c:numCache>
                <c:formatCode>0%</c:formatCode>
                <c:ptCount val="12"/>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'RSP.W14.01'!$L$6:$W$6</c:f>
              <c:numCache>
                <c:formatCode>0.00%</c:formatCode>
                <c:ptCount val="12"/>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pt idx="8">
                  <c:v>0.46699999999999997</c:v>
                </c:pt>
                <c:pt idx="9">
                  <c:v>0.51600000000000001</c:v>
                </c:pt>
                <c:pt idx="10">
                  <c:v>0.51600000000000001</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'RSP.W14.01'!$L$7:$W$7</c:f>
              <c:numCache>
                <c:formatCode>0.00%</c:formatCode>
                <c:ptCount val="12"/>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pt idx="8">
                  <c:v>8.3000000000000004E-2</c:v>
                </c:pt>
                <c:pt idx="9">
                  <c:v>4.9000000000000002E-2</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'RSP.W14.01'!$L$8:$W$8</c:f>
              <c:numCache>
                <c:formatCode>0%</c:formatCode>
                <c:ptCount val="12"/>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'RSP.W14.02'!$L$4:$W$4</c:f>
              <c:numCache>
                <c:formatCode>0%</c:formatCode>
                <c:ptCount val="12"/>
                <c:pt idx="0">
                  <c:v>1.7463235294117644E-2</c:v>
                </c:pt>
                <c:pt idx="1">
                  <c:v>2.1551724137931029E-2</c:v>
                </c:pt>
                <c:pt idx="2">
                  <c:v>2.5228194726166324E-2</c:v>
                </c:pt>
                <c:pt idx="3">
                  <c:v>6.8014705882352935E-2</c:v>
                </c:pt>
                <c:pt idx="4">
                  <c:v>0.12430273833671397</c:v>
                </c:pt>
                <c:pt idx="5">
                  <c:v>0.17710446247464498</c:v>
                </c:pt>
                <c:pt idx="6">
                  <c:v>0.23554766734279914</c:v>
                </c:pt>
                <c:pt idx="7">
                  <c:v>0.28917342799188633</c:v>
                </c:pt>
                <c:pt idx="8">
                  <c:v>0.33943965517241376</c:v>
                </c:pt>
                <c:pt idx="9">
                  <c:v>0.36254437119675448</c:v>
                </c:pt>
                <c:pt idx="10">
                  <c:v>0.37610927991886406</c:v>
                </c:pt>
                <c:pt idx="11">
                  <c:v>0.38276495943204863</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'RSP.W14.02'!$L$5:$W$5</c:f>
              <c:numCache>
                <c:formatCode>0%</c:formatCode>
                <c:ptCount val="12"/>
                <c:pt idx="0">
                  <c:v>0</c:v>
                </c:pt>
                <c:pt idx="1">
                  <c:v>0</c:v>
                </c:pt>
                <c:pt idx="2">
                  <c:v>0</c:v>
                </c:pt>
                <c:pt idx="3">
                  <c:v>0</c:v>
                </c:pt>
                <c:pt idx="4" formatCode="0.00%">
                  <c:v>7.1000000000000004E-3</c:v>
                </c:pt>
                <c:pt idx="5" formatCode="0.00%">
                  <c:v>1.9000000000000003E-2</c:v>
                </c:pt>
                <c:pt idx="6" formatCode="0.00%">
                  <c:v>4.1200000000000001E-2</c:v>
                </c:pt>
                <c:pt idx="7" formatCode="0.00%">
                  <c:v>7.6800000000000007E-2</c:v>
                </c:pt>
                <c:pt idx="8" formatCode="0.00%">
                  <c:v>0.11360000000000001</c:v>
                </c:pt>
                <c:pt idx="9" formatCode="0.00%">
                  <c:v>0.15870000000000001</c:v>
                </c:pt>
                <c:pt idx="10" formatCode="0.00%">
                  <c:v>0.15870000000000001</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'RSP.W14.02'!$L$6:$W$6</c:f>
              <c:numCache>
                <c:formatCode>0%</c:formatCode>
                <c:ptCount val="12"/>
                <c:pt idx="0">
                  <c:v>0</c:v>
                </c:pt>
                <c:pt idx="1">
                  <c:v>0</c:v>
                </c:pt>
                <c:pt idx="2">
                  <c:v>0</c:v>
                </c:pt>
                <c:pt idx="3">
                  <c:v>0</c:v>
                </c:pt>
                <c:pt idx="4" formatCode="0.00%">
                  <c:v>7.1000000000000004E-3</c:v>
                </c:pt>
                <c:pt idx="5" formatCode="0.00%">
                  <c:v>1.1900000000000001E-2</c:v>
                </c:pt>
                <c:pt idx="6" formatCode="0.00%">
                  <c:v>2.2200000000000001E-2</c:v>
                </c:pt>
                <c:pt idx="7" formatCode="0.00%">
                  <c:v>3.56E-2</c:v>
                </c:pt>
                <c:pt idx="8" formatCode="0.00%">
                  <c:v>3.6799999999999999E-2</c:v>
                </c:pt>
                <c:pt idx="9" formatCode="0.00%">
                  <c:v>4.5100000000000001E-2</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'RSP.W14.02'!$L$7:$W$7</c:f>
              <c:numCache>
                <c:formatCode>0%</c:formatCode>
                <c:ptCount val="12"/>
                <c:pt idx="0">
                  <c:v>6.6666666666666666E-2</c:v>
                </c:pt>
                <c:pt idx="1">
                  <c:v>9.7267759562841533E-2</c:v>
                </c:pt>
                <c:pt idx="2">
                  <c:v>0.13224043715846995</c:v>
                </c:pt>
                <c:pt idx="3">
                  <c:v>0.1650273224043716</c:v>
                </c:pt>
                <c:pt idx="4">
                  <c:v>0.1989071038251366</c:v>
                </c:pt>
                <c:pt idx="5">
                  <c:v>0.23169398907103825</c:v>
                </c:pt>
                <c:pt idx="6">
                  <c:v>0.26557377049180325</c:v>
                </c:pt>
                <c:pt idx="7">
                  <c:v>0.29945355191256828</c:v>
                </c:pt>
                <c:pt idx="8">
                  <c:v>0.33224043715846996</c:v>
                </c:pt>
                <c:pt idx="9">
                  <c:v>0.36612021857923499</c:v>
                </c:pt>
                <c:pt idx="10">
                  <c:v>0.39890710382513661</c:v>
                </c:pt>
                <c:pt idx="11">
                  <c:v>0.43278688524590164</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0.47289999999999999</c:v>
                </c:pt>
                <c:pt idx="7">
                  <c:v>0.52210000000000001</c:v>
                </c:pt>
                <c:pt idx="8">
                  <c:v>0.57089999999999996</c:v>
                </c:pt>
                <c:pt idx="9">
                  <c:v>0.65</c:v>
                </c:pt>
                <c:pt idx="10">
                  <c:v>0.68</c:v>
                </c:pt>
                <c:pt idx="11">
                  <c:v>0.7</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0.00%</c:formatCode>
                <c:ptCount val="12"/>
                <c:pt idx="0">
                  <c:v>0</c:v>
                </c:pt>
                <c:pt idx="1">
                  <c:v>0</c:v>
                </c:pt>
                <c:pt idx="2">
                  <c:v>0</c:v>
                </c:pt>
                <c:pt idx="3">
                  <c:v>6.7000000000000002E-3</c:v>
                </c:pt>
                <c:pt idx="4">
                  <c:v>7.5000000000000006E-3</c:v>
                </c:pt>
                <c:pt idx="5">
                  <c:v>1.38E-2</c:v>
                </c:pt>
                <c:pt idx="6">
                  <c:v>2.7200000000000002E-2</c:v>
                </c:pt>
                <c:pt idx="7">
                  <c:v>5.4900000000000004E-2</c:v>
                </c:pt>
                <c:pt idx="8">
                  <c:v>0.1295</c:v>
                </c:pt>
                <c:pt idx="9">
                  <c:v>0.20950000000000002</c:v>
                </c:pt>
                <c:pt idx="10">
                  <c:v>0.20950000000000002</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0.00%</c:formatCode>
                <c:ptCount val="12"/>
                <c:pt idx="0">
                  <c:v>0</c:v>
                </c:pt>
                <c:pt idx="1">
                  <c:v>0</c:v>
                </c:pt>
                <c:pt idx="2">
                  <c:v>0</c:v>
                </c:pt>
                <c:pt idx="3">
                  <c:v>6.7000000000000002E-3</c:v>
                </c:pt>
                <c:pt idx="4">
                  <c:v>8.0000000000000004E-4</c:v>
                </c:pt>
                <c:pt idx="5">
                  <c:v>6.3E-3</c:v>
                </c:pt>
                <c:pt idx="6">
                  <c:v>1.34E-2</c:v>
                </c:pt>
                <c:pt idx="7">
                  <c:v>2.7699999999999999E-2</c:v>
                </c:pt>
                <c:pt idx="8">
                  <c:v>7.46E-2</c:v>
                </c:pt>
                <c:pt idx="9">
                  <c:v>0.08</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0.48356164383561645</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1.84E-2</c:v>
                </c:pt>
                <c:pt idx="4">
                  <c:v>5.6399999999999999E-2</c:v>
                </c:pt>
                <c:pt idx="5">
                  <c:v>0.1195</c:v>
                </c:pt>
                <c:pt idx="6">
                  <c:v>0.22689999999999999</c:v>
                </c:pt>
                <c:pt idx="7">
                  <c:v>0.22689999999999999</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6.3100000000000003E-2</c:v>
                </c:pt>
                <c:pt idx="6">
                  <c:v>0.1074</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ru-RU"/>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ru-RU"/>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12</xdr:row>
      <xdr:rowOff>353786</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569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18</xdr:row>
      <xdr:rowOff>367392</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4</xdr:row>
      <xdr:rowOff>17318</xdr:rowOff>
    </xdr:from>
    <xdr:to>
      <xdr:col>8</xdr:col>
      <xdr:colOff>1095375</xdr:colOff>
      <xdr:row>11</xdr:row>
      <xdr:rowOff>536863</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17398" y="1489363"/>
          <a:ext cx="5689022" cy="5282045"/>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10</xdr:row>
      <xdr:rowOff>561976</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8124" y="1495425"/>
          <a:ext cx="5857875" cy="5686426"/>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21</xdr:row>
      <xdr:rowOff>438485</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3</xdr:rowOff>
    </xdr:from>
    <xdr:to>
      <xdr:col>8</xdr:col>
      <xdr:colOff>1115785</xdr:colOff>
      <xdr:row>10</xdr:row>
      <xdr:rowOff>544285</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2"/>
          <a:ext cx="5910601" cy="6068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6">
        <f ca="1">TODAY()</f>
        <v>45600</v>
      </c>
      <c r="C1" s="67"/>
      <c r="D1" s="67"/>
      <c r="E1" s="67"/>
      <c r="F1" s="67"/>
      <c r="G1" s="67"/>
      <c r="H1" s="67"/>
      <c r="I1" s="67"/>
    </row>
    <row r="2" spans="2:20" ht="41.25" customHeight="1">
      <c r="B2" s="206" t="s">
        <v>196</v>
      </c>
      <c r="C2" s="207"/>
      <c r="D2" s="207"/>
      <c r="E2" s="207"/>
      <c r="F2" s="207"/>
      <c r="G2" s="207"/>
      <c r="H2" s="207"/>
      <c r="I2" s="207"/>
      <c r="K2" s="2" t="s">
        <v>228</v>
      </c>
      <c r="M2" s="3"/>
      <c r="N2" s="3"/>
      <c r="O2" s="3"/>
      <c r="P2" s="3"/>
      <c r="Q2" s="3"/>
      <c r="R2" s="3"/>
    </row>
    <row r="3" spans="2:20" ht="60">
      <c r="B3" s="4" t="s">
        <v>197</v>
      </c>
      <c r="C3" s="26" t="s">
        <v>198</v>
      </c>
      <c r="D3" s="208"/>
      <c r="E3" s="209" t="s">
        <v>3</v>
      </c>
      <c r="F3" s="209"/>
      <c r="G3" s="209"/>
      <c r="H3" s="209"/>
      <c r="I3" s="209"/>
      <c r="K3" s="2"/>
      <c r="L3" s="7">
        <v>45322</v>
      </c>
      <c r="M3" s="7">
        <v>45350</v>
      </c>
      <c r="N3" s="7">
        <v>45382</v>
      </c>
      <c r="O3" s="7">
        <v>45412</v>
      </c>
      <c r="P3" s="7">
        <v>45442</v>
      </c>
      <c r="Q3" s="7">
        <v>45473</v>
      </c>
      <c r="R3" s="7">
        <v>45504</v>
      </c>
    </row>
    <row r="4" spans="2:20" ht="90">
      <c r="B4" s="8" t="s">
        <v>199</v>
      </c>
      <c r="C4" s="68" t="s">
        <v>200</v>
      </c>
      <c r="D4" s="208"/>
      <c r="E4" s="210"/>
      <c r="F4" s="210"/>
      <c r="G4" s="210"/>
      <c r="H4" s="210"/>
      <c r="I4" s="210"/>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201</v>
      </c>
      <c r="C5" s="69">
        <v>6.47</v>
      </c>
      <c r="D5" s="208"/>
      <c r="E5" s="210"/>
      <c r="F5" s="210"/>
      <c r="G5" s="210"/>
      <c r="H5" s="210"/>
      <c r="I5" s="210"/>
      <c r="K5" s="14" t="s">
        <v>8</v>
      </c>
      <c r="L5" s="82">
        <v>0.84150000000000003</v>
      </c>
      <c r="M5" s="82">
        <v>0.84150000000000003</v>
      </c>
      <c r="N5" s="82">
        <v>0.84150000000000003</v>
      </c>
      <c r="O5" s="82">
        <v>0.84150000000000003</v>
      </c>
      <c r="P5" s="82">
        <v>0.9304</v>
      </c>
      <c r="Q5" s="83">
        <f>P5+Q6</f>
        <v>0.99</v>
      </c>
      <c r="R5" s="83">
        <f>Q5+R6</f>
        <v>1</v>
      </c>
    </row>
    <row r="6" spans="2:20" ht="75">
      <c r="B6" s="8" t="s">
        <v>202</v>
      </c>
      <c r="C6" s="68" t="s">
        <v>203</v>
      </c>
      <c r="D6" s="208"/>
      <c r="E6" s="210"/>
      <c r="F6" s="210"/>
      <c r="G6" s="210"/>
      <c r="H6" s="210"/>
      <c r="I6" s="210"/>
      <c r="K6" s="16" t="s">
        <v>11</v>
      </c>
      <c r="L6" s="70">
        <v>0</v>
      </c>
      <c r="M6" s="70">
        <v>0</v>
      </c>
      <c r="N6" s="70">
        <v>0</v>
      </c>
      <c r="O6" s="70">
        <v>0</v>
      </c>
      <c r="P6" s="70">
        <f>P5-O5</f>
        <v>8.8899999999999979E-2</v>
      </c>
      <c r="Q6" s="70">
        <v>5.96E-2</v>
      </c>
      <c r="R6" s="70">
        <v>0.01</v>
      </c>
      <c r="T6" s="123"/>
    </row>
    <row r="7" spans="2:20" ht="60">
      <c r="B7" s="8" t="s">
        <v>204</v>
      </c>
      <c r="C7" s="68" t="s">
        <v>205</v>
      </c>
      <c r="D7" s="208"/>
      <c r="E7" s="210"/>
      <c r="F7" s="210"/>
      <c r="G7" s="210"/>
      <c r="H7" s="210"/>
      <c r="I7" s="210"/>
      <c r="K7" s="18" t="s">
        <v>14</v>
      </c>
      <c r="L7" s="19">
        <f>(L3-C9)/(C12-C9)</f>
        <v>1.3112582781456954</v>
      </c>
      <c r="M7" s="19">
        <f>(M3-C9)/(C12-C9)</f>
        <v>1.4966887417218544</v>
      </c>
      <c r="N7" s="19">
        <f>(N3-C9)/(C12-C9)</f>
        <v>1.7086092715231789</v>
      </c>
      <c r="O7" s="19">
        <f>(O3-C9)/(C12-C9)</f>
        <v>1.9072847682119205</v>
      </c>
      <c r="P7" s="19">
        <f>(P3-C9)/(C12-C9)</f>
        <v>2.1059602649006623</v>
      </c>
      <c r="Q7" s="19">
        <f>(Q3-C9)/(C12-C9)</f>
        <v>2.3112582781456954</v>
      </c>
      <c r="R7" s="19">
        <f>(R3-C9)/(C12-C9)</f>
        <v>2.5165562913907285</v>
      </c>
    </row>
    <row r="8" spans="2:20" ht="45">
      <c r="B8" s="8" t="s">
        <v>206</v>
      </c>
      <c r="C8" s="71">
        <v>43656</v>
      </c>
      <c r="D8" s="208"/>
      <c r="E8" s="210"/>
      <c r="F8" s="210"/>
      <c r="G8" s="210"/>
      <c r="H8" s="210"/>
      <c r="I8" s="210"/>
    </row>
    <row r="9" spans="2:20" ht="45">
      <c r="B9" s="8" t="s">
        <v>207</v>
      </c>
      <c r="C9" s="20">
        <v>45124</v>
      </c>
      <c r="D9" s="208"/>
      <c r="E9" s="210"/>
      <c r="F9" s="210"/>
      <c r="G9" s="210"/>
      <c r="H9" s="210"/>
      <c r="I9" s="210"/>
    </row>
    <row r="10" spans="2:20" ht="45">
      <c r="B10" s="8" t="s">
        <v>208</v>
      </c>
      <c r="C10" s="22">
        <v>151</v>
      </c>
      <c r="D10" s="208"/>
      <c r="E10" s="210"/>
      <c r="F10" s="210"/>
      <c r="G10" s="210"/>
      <c r="H10" s="210"/>
      <c r="I10" s="210"/>
    </row>
    <row r="11" spans="2:20" ht="45">
      <c r="B11" s="21" t="s">
        <v>209</v>
      </c>
      <c r="C11" s="22">
        <v>0</v>
      </c>
      <c r="D11" s="208"/>
      <c r="E11" s="210"/>
      <c r="F11" s="210"/>
      <c r="G11" s="210"/>
      <c r="H11" s="210"/>
      <c r="I11" s="210"/>
    </row>
    <row r="12" spans="2:20" ht="45">
      <c r="B12" s="8" t="s">
        <v>210</v>
      </c>
      <c r="C12" s="20">
        <f>C9+C10+C11</f>
        <v>45275</v>
      </c>
      <c r="D12" s="208"/>
      <c r="E12" s="211" t="s">
        <v>211</v>
      </c>
      <c r="F12" s="212"/>
      <c r="G12" s="212"/>
      <c r="H12" s="212"/>
      <c r="I12" s="213"/>
    </row>
    <row r="13" spans="2:20" ht="45">
      <c r="B13" s="23" t="s">
        <v>212</v>
      </c>
      <c r="C13" s="24">
        <f ca="1">(B1-C9)/(C12-C9)</f>
        <v>3.1523178807947021</v>
      </c>
      <c r="D13" s="208"/>
      <c r="E13" s="214" t="s">
        <v>297</v>
      </c>
      <c r="F13" s="215"/>
      <c r="G13" s="215"/>
      <c r="H13" s="215"/>
      <c r="I13" s="216"/>
    </row>
    <row r="14" spans="2:20" ht="60">
      <c r="B14" s="21" t="s">
        <v>213</v>
      </c>
      <c r="C14" s="72">
        <v>6709073.71</v>
      </c>
      <c r="D14" s="208"/>
      <c r="E14" s="217"/>
      <c r="F14" s="218"/>
      <c r="G14" s="218"/>
      <c r="H14" s="218"/>
      <c r="I14" s="219"/>
    </row>
    <row r="15" spans="2:20" ht="45">
      <c r="B15" s="21" t="s">
        <v>214</v>
      </c>
      <c r="C15" s="72">
        <f>SUM(C23:C28)</f>
        <v>6684958.2400000002</v>
      </c>
      <c r="D15" s="208"/>
      <c r="E15" s="220"/>
      <c r="F15" s="221"/>
      <c r="G15" s="221"/>
      <c r="H15" s="221"/>
      <c r="I15" s="222"/>
    </row>
    <row r="16" spans="2:20" ht="45">
      <c r="B16" s="21" t="s">
        <v>215</v>
      </c>
      <c r="C16" s="24">
        <f>C15/C14</f>
        <v>0.99640554403746451</v>
      </c>
      <c r="D16" s="208"/>
      <c r="E16" s="223" t="s">
        <v>25</v>
      </c>
      <c r="F16" s="224"/>
      <c r="G16" s="224"/>
      <c r="H16" s="224"/>
      <c r="I16" s="224"/>
    </row>
    <row r="17" spans="2:9" ht="45">
      <c r="B17" s="21" t="s">
        <v>216</v>
      </c>
      <c r="C17" s="24">
        <v>1</v>
      </c>
      <c r="D17" s="208"/>
      <c r="E17" s="225" t="s">
        <v>298</v>
      </c>
      <c r="F17" s="226"/>
      <c r="G17" s="226"/>
      <c r="H17" s="226"/>
      <c r="I17" s="226"/>
    </row>
    <row r="18" spans="2:9" ht="75">
      <c r="B18" s="23" t="s">
        <v>217</v>
      </c>
      <c r="C18" s="71">
        <v>45450</v>
      </c>
      <c r="D18" s="208"/>
      <c r="E18" s="226"/>
      <c r="F18" s="226"/>
      <c r="G18" s="226"/>
      <c r="H18" s="226"/>
      <c r="I18" s="226"/>
    </row>
    <row r="19" spans="2:9">
      <c r="B19" s="227" t="s">
        <v>289</v>
      </c>
      <c r="C19" s="227"/>
      <c r="D19" s="208"/>
      <c r="E19" s="27" t="s">
        <v>28</v>
      </c>
      <c r="F19" s="27" t="s">
        <v>29</v>
      </c>
      <c r="G19" s="27" t="s">
        <v>30</v>
      </c>
      <c r="H19" s="228" t="s">
        <v>31</v>
      </c>
      <c r="I19" s="228"/>
    </row>
    <row r="20" spans="2:9">
      <c r="B20" s="227"/>
      <c r="C20" s="227"/>
      <c r="D20" s="208"/>
      <c r="E20" s="73" t="s">
        <v>45</v>
      </c>
      <c r="F20" s="73" t="s">
        <v>45</v>
      </c>
      <c r="G20" s="73" t="s">
        <v>45</v>
      </c>
      <c r="H20" s="229" t="s">
        <v>45</v>
      </c>
      <c r="I20" s="229"/>
    </row>
    <row r="21" spans="2:9" ht="3.75" customHeight="1">
      <c r="B21" s="230"/>
      <c r="C21" s="230"/>
      <c r="D21" s="208"/>
      <c r="E21" s="231"/>
      <c r="F21" s="231"/>
      <c r="G21" s="231"/>
      <c r="H21" s="231"/>
      <c r="I21" s="231"/>
    </row>
    <row r="22" spans="2:9" ht="60">
      <c r="B22" s="28" t="s">
        <v>32</v>
      </c>
      <c r="C22" s="28" t="s">
        <v>218</v>
      </c>
      <c r="D22" s="74"/>
      <c r="E22" s="21" t="s">
        <v>34</v>
      </c>
      <c r="F22" s="28" t="s">
        <v>35</v>
      </c>
      <c r="G22" s="28" t="s">
        <v>36</v>
      </c>
      <c r="H22" s="75" t="s">
        <v>77</v>
      </c>
      <c r="I22" s="30" t="s">
        <v>219</v>
      </c>
    </row>
    <row r="23" spans="2:9" ht="30">
      <c r="B23" s="31" t="s">
        <v>220</v>
      </c>
      <c r="C23" s="72">
        <v>712386.86</v>
      </c>
      <c r="D23" s="76"/>
      <c r="E23" s="32">
        <v>45177</v>
      </c>
      <c r="F23" s="32">
        <v>45195</v>
      </c>
      <c r="G23" s="33">
        <v>45210</v>
      </c>
      <c r="H23" s="33">
        <v>45217</v>
      </c>
      <c r="I23" s="77">
        <f>H23-E23</f>
        <v>40</v>
      </c>
    </row>
    <row r="24" spans="2:9" ht="30">
      <c r="B24" s="31" t="s">
        <v>221</v>
      </c>
      <c r="C24" s="72">
        <v>803708.69</v>
      </c>
      <c r="D24" s="76"/>
      <c r="E24" s="32">
        <v>45224</v>
      </c>
      <c r="F24" s="32">
        <v>45238</v>
      </c>
      <c r="G24" s="32">
        <v>45267</v>
      </c>
      <c r="H24" s="32">
        <v>45251</v>
      </c>
      <c r="I24" s="77">
        <f t="shared" ref="I24:I27" si="1">H24-E24</f>
        <v>27</v>
      </c>
    </row>
    <row r="25" spans="2:9" ht="30">
      <c r="B25" s="31" t="s">
        <v>222</v>
      </c>
      <c r="C25" s="72">
        <v>1888087.49</v>
      </c>
      <c r="D25" s="76"/>
      <c r="E25" s="32">
        <v>45246</v>
      </c>
      <c r="F25" s="32">
        <v>45266</v>
      </c>
      <c r="G25" s="33">
        <v>45272</v>
      </c>
      <c r="H25" s="33">
        <v>45279</v>
      </c>
      <c r="I25" s="77">
        <f t="shared" si="1"/>
        <v>33</v>
      </c>
    </row>
    <row r="26" spans="2:9" ht="30">
      <c r="B26" s="31" t="s">
        <v>223</v>
      </c>
      <c r="C26" s="72">
        <v>1425797.49</v>
      </c>
      <c r="D26" s="76"/>
      <c r="E26" s="32">
        <v>45235</v>
      </c>
      <c r="F26" s="32">
        <v>45274</v>
      </c>
      <c r="G26" s="33">
        <v>45274</v>
      </c>
      <c r="H26" s="33">
        <v>45282</v>
      </c>
      <c r="I26" s="77">
        <f t="shared" si="1"/>
        <v>47</v>
      </c>
    </row>
    <row r="27" spans="2:9" ht="30">
      <c r="B27" s="31" t="s">
        <v>224</v>
      </c>
      <c r="C27" s="72">
        <v>253527.61</v>
      </c>
      <c r="D27" s="76"/>
      <c r="E27" s="32">
        <v>45349</v>
      </c>
      <c r="F27" s="32">
        <v>45369</v>
      </c>
      <c r="G27" s="33">
        <v>45383</v>
      </c>
      <c r="H27" s="33">
        <v>45394</v>
      </c>
      <c r="I27" s="77">
        <f t="shared" si="1"/>
        <v>45</v>
      </c>
    </row>
    <row r="28" spans="2:9" ht="30" customHeight="1" outlineLevel="1">
      <c r="B28" s="31" t="s">
        <v>293</v>
      </c>
      <c r="C28" s="72">
        <v>1601450.1</v>
      </c>
      <c r="D28" s="76"/>
      <c r="E28" s="32">
        <v>45482</v>
      </c>
      <c r="F28" s="32">
        <v>45505</v>
      </c>
      <c r="G28" s="33"/>
      <c r="H28" s="33"/>
      <c r="I28" s="77"/>
    </row>
    <row r="29" spans="2:9" ht="60">
      <c r="B29" s="36" t="s">
        <v>40</v>
      </c>
      <c r="C29" s="37" t="s">
        <v>41</v>
      </c>
      <c r="D29" s="78"/>
      <c r="E29" s="38" t="s">
        <v>42</v>
      </c>
      <c r="F29" s="39" t="s">
        <v>34</v>
      </c>
      <c r="G29" s="204" t="s">
        <v>43</v>
      </c>
      <c r="H29" s="204"/>
      <c r="I29" s="204"/>
    </row>
    <row r="30" spans="2:9" ht="45">
      <c r="B30" s="40" t="s">
        <v>225</v>
      </c>
      <c r="C30" s="79" t="s">
        <v>226</v>
      </c>
      <c r="D30" s="80"/>
      <c r="E30" s="72">
        <v>6709073.71</v>
      </c>
      <c r="F30" s="42">
        <v>45211</v>
      </c>
      <c r="G30" s="205" t="s">
        <v>227</v>
      </c>
      <c r="H30" s="205"/>
      <c r="I30" s="205"/>
    </row>
    <row r="31" spans="2:9">
      <c r="C31" s="81"/>
      <c r="D31" s="43"/>
      <c r="E31" s="43"/>
      <c r="F31" s="43"/>
      <c r="G31" s="43"/>
      <c r="H31" s="43"/>
      <c r="I31" s="43"/>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7"/>
  <sheetViews>
    <sheetView zoomScale="70" zoomScaleNormal="70" workbookViewId="0">
      <selection activeCell="J15" sqref="J15"/>
    </sheetView>
  </sheetViews>
  <sheetFormatPr defaultRowHeight="15"/>
  <cols>
    <col min="1" max="1" width="2.85546875" style="129" customWidth="1"/>
    <col min="2" max="2" width="15.140625" style="131" customWidth="1"/>
    <col min="3" max="3" width="28.140625" style="138" customWidth="1"/>
    <col min="4" max="4" width="21.140625" style="131" customWidth="1"/>
    <col min="5" max="5" width="12.28515625" style="133" customWidth="1"/>
    <col min="6" max="6" width="13" style="129" customWidth="1"/>
    <col min="7" max="7" width="10.42578125" style="133" customWidth="1"/>
    <col min="8" max="9" width="17.85546875" style="133" customWidth="1"/>
    <col min="10" max="13" width="13.7109375" style="134" customWidth="1"/>
    <col min="14" max="14" width="12.42578125" style="135" customWidth="1"/>
    <col min="15" max="15" width="27.42578125" style="136" customWidth="1"/>
    <col min="16" max="16" width="39.85546875" style="136" customWidth="1"/>
    <col min="17" max="18" width="13.7109375" style="137" customWidth="1"/>
    <col min="19" max="19" width="19.5703125" style="129" customWidth="1"/>
  </cols>
  <sheetData>
    <row r="1" spans="1:19">
      <c r="B1" s="130">
        <f ca="1">TODAY()</f>
        <v>45600</v>
      </c>
      <c r="C1" s="132"/>
    </row>
    <row r="2" spans="1:19" s="144" customFormat="1" ht="45">
      <c r="A2" s="136"/>
      <c r="B2" s="139" t="s">
        <v>300</v>
      </c>
      <c r="C2" s="68" t="s">
        <v>301</v>
      </c>
      <c r="D2" s="68" t="s">
        <v>302</v>
      </c>
      <c r="E2" s="140" t="s">
        <v>303</v>
      </c>
      <c r="F2" s="68" t="s">
        <v>304</v>
      </c>
      <c r="G2" s="140" t="s">
        <v>305</v>
      </c>
      <c r="H2" s="140" t="s">
        <v>306</v>
      </c>
      <c r="I2" s="140" t="s">
        <v>331</v>
      </c>
      <c r="J2" s="141" t="s">
        <v>307</v>
      </c>
      <c r="K2" s="141" t="s">
        <v>308</v>
      </c>
      <c r="L2" s="141" t="s">
        <v>335</v>
      </c>
      <c r="M2" s="141" t="s">
        <v>334</v>
      </c>
      <c r="N2" s="142" t="s">
        <v>309</v>
      </c>
      <c r="O2" s="68" t="s">
        <v>310</v>
      </c>
      <c r="P2" s="68" t="s">
        <v>330</v>
      </c>
      <c r="Q2" s="143" t="s">
        <v>311</v>
      </c>
      <c r="R2" s="168" t="s">
        <v>332</v>
      </c>
      <c r="S2" s="68" t="s">
        <v>333</v>
      </c>
    </row>
    <row r="3" spans="1:19" s="157" customFormat="1" ht="90">
      <c r="A3" s="146"/>
      <c r="B3" s="147" t="s">
        <v>314</v>
      </c>
      <c r="C3" s="147" t="s">
        <v>315</v>
      </c>
      <c r="D3" s="147" t="s">
        <v>316</v>
      </c>
      <c r="E3" s="148">
        <v>83</v>
      </c>
      <c r="F3" s="149" t="s">
        <v>317</v>
      </c>
      <c r="G3" s="148" t="s">
        <v>312</v>
      </c>
      <c r="H3" s="150">
        <v>56495268.409999996</v>
      </c>
      <c r="I3" s="150">
        <v>0</v>
      </c>
      <c r="J3" s="151">
        <v>44067</v>
      </c>
      <c r="K3" s="151">
        <v>44982</v>
      </c>
      <c r="L3" s="171">
        <v>915</v>
      </c>
      <c r="M3" s="169">
        <f ca="1">'RSP.W12.01-02'!C14</f>
        <v>1.6754098360655738</v>
      </c>
      <c r="N3" s="152" t="s">
        <v>313</v>
      </c>
      <c r="O3" s="153" t="s">
        <v>337</v>
      </c>
      <c r="P3" s="153" t="s">
        <v>344</v>
      </c>
      <c r="Q3" s="154">
        <f>'RSP.W12.01-02'!C18</f>
        <v>0.61420000000000019</v>
      </c>
      <c r="R3" s="154">
        <v>5.9999999999999995E-4</v>
      </c>
      <c r="S3" s="156">
        <f>'RSP.W12.01-02'!C16</f>
        <v>46346250.340000004</v>
      </c>
    </row>
    <row r="4" spans="1:19" s="157" customFormat="1" ht="90">
      <c r="A4" s="146"/>
      <c r="B4" s="155" t="s">
        <v>318</v>
      </c>
      <c r="C4" s="147" t="s">
        <v>319</v>
      </c>
      <c r="D4" s="155" t="s">
        <v>320</v>
      </c>
      <c r="E4" s="158">
        <v>8.58</v>
      </c>
      <c r="F4" s="159" t="s">
        <v>317</v>
      </c>
      <c r="G4" s="158" t="s">
        <v>312</v>
      </c>
      <c r="H4" s="150">
        <v>21291226.309999999</v>
      </c>
      <c r="I4" s="150">
        <v>0</v>
      </c>
      <c r="J4" s="151">
        <v>45153</v>
      </c>
      <c r="K4" s="151">
        <f>J4+915</f>
        <v>46068</v>
      </c>
      <c r="L4" s="171">
        <f>'RSP.W14.01'!C11</f>
        <v>915</v>
      </c>
      <c r="M4" s="169">
        <f ca="1">'RSP.W14.01'!C14</f>
        <v>0.4885245901639344</v>
      </c>
      <c r="N4" s="152" t="s">
        <v>313</v>
      </c>
      <c r="O4" s="153" t="s">
        <v>347</v>
      </c>
      <c r="P4" s="153" t="s">
        <v>345</v>
      </c>
      <c r="Q4" s="154">
        <f>'RSP.W14.01'!C18</f>
        <v>0.51600000000000001</v>
      </c>
      <c r="R4" s="202">
        <v>8.0000000000000004E-4</v>
      </c>
      <c r="S4" s="156">
        <f>'RSP.W14.01'!C16</f>
        <v>9823980.2999999989</v>
      </c>
    </row>
    <row r="5" spans="1:19" s="157" customFormat="1" ht="90">
      <c r="A5" s="146"/>
      <c r="B5" s="155" t="s">
        <v>321</v>
      </c>
      <c r="C5" s="147" t="s">
        <v>322</v>
      </c>
      <c r="D5" s="155" t="s">
        <v>323</v>
      </c>
      <c r="E5" s="158">
        <v>31</v>
      </c>
      <c r="F5" s="159" t="s">
        <v>317</v>
      </c>
      <c r="G5" s="158" t="s">
        <v>312</v>
      </c>
      <c r="H5" s="150">
        <v>34639831.460000001</v>
      </c>
      <c r="I5" s="150">
        <v>0</v>
      </c>
      <c r="J5" s="151">
        <v>45261</v>
      </c>
      <c r="K5" s="151">
        <f>J5+915</f>
        <v>46176</v>
      </c>
      <c r="L5" s="171">
        <f>'RSP.W14.02'!C10</f>
        <v>915</v>
      </c>
      <c r="M5" s="169">
        <f ca="1">'RSP.W14.02'!C13</f>
        <v>0.37049180327868853</v>
      </c>
      <c r="N5" s="152" t="s">
        <v>313</v>
      </c>
      <c r="O5" s="153" t="s">
        <v>338</v>
      </c>
      <c r="P5" s="153" t="s">
        <v>343</v>
      </c>
      <c r="Q5" s="154">
        <f>'RSP.W14.02'!C17</f>
        <v>0.15870000000000001</v>
      </c>
      <c r="R5" s="202">
        <v>1.8700000000000001E-2</v>
      </c>
      <c r="S5" s="156">
        <f>'RSP.W14.02'!C15</f>
        <v>10690794.449999999</v>
      </c>
    </row>
    <row r="6" spans="1:19" ht="75">
      <c r="B6" s="155" t="s">
        <v>324</v>
      </c>
      <c r="C6" s="160" t="s">
        <v>325</v>
      </c>
      <c r="D6" s="161" t="s">
        <v>326</v>
      </c>
      <c r="E6" s="162">
        <v>9.4700000000000006</v>
      </c>
      <c r="F6" s="159" t="s">
        <v>317</v>
      </c>
      <c r="G6" s="162" t="s">
        <v>312</v>
      </c>
      <c r="H6" s="163">
        <v>9248314.9399999995</v>
      </c>
      <c r="I6" s="163">
        <v>0</v>
      </c>
      <c r="J6" s="164">
        <v>45201</v>
      </c>
      <c r="K6" s="164">
        <f>J6+730</f>
        <v>45931</v>
      </c>
      <c r="L6" s="172">
        <f>'RSP.W14.03'!C10</f>
        <v>730</v>
      </c>
      <c r="M6" s="170">
        <f ca="1">'RSP.W14.03'!C13</f>
        <v>0.54657534246575346</v>
      </c>
      <c r="N6" s="165" t="s">
        <v>313</v>
      </c>
      <c r="O6" s="166" t="s">
        <v>340</v>
      </c>
      <c r="P6" s="166" t="s">
        <v>341</v>
      </c>
      <c r="Q6" s="145">
        <f>'RSP.W14.03'!C17</f>
        <v>0.20950000000000002</v>
      </c>
      <c r="R6" s="202">
        <v>1.9900000000000001E-2</v>
      </c>
      <c r="S6" s="167">
        <f>'RSP.W14.03'!C15</f>
        <v>1459866.6099999999</v>
      </c>
    </row>
    <row r="7" spans="1:19" ht="90">
      <c r="B7" s="155" t="s">
        <v>327</v>
      </c>
      <c r="C7" s="160" t="s">
        <v>328</v>
      </c>
      <c r="D7" s="161" t="s">
        <v>329</v>
      </c>
      <c r="E7" s="162">
        <v>37.200000000000003</v>
      </c>
      <c r="F7" s="159" t="s">
        <v>317</v>
      </c>
      <c r="G7" s="162" t="s">
        <v>312</v>
      </c>
      <c r="H7" s="163">
        <v>38746632.259999998</v>
      </c>
      <c r="I7" s="163">
        <v>0</v>
      </c>
      <c r="J7" s="164">
        <v>45397</v>
      </c>
      <c r="K7" s="164">
        <f>915+J7</f>
        <v>46312</v>
      </c>
      <c r="L7" s="172">
        <f>'RSP.W15.01'!C10</f>
        <v>915</v>
      </c>
      <c r="M7" s="170">
        <f ca="1">'RSP.W15.01'!C13</f>
        <v>0.22185792349726777</v>
      </c>
      <c r="N7" s="165" t="s">
        <v>313</v>
      </c>
      <c r="O7" s="153" t="s">
        <v>339</v>
      </c>
      <c r="P7" s="166" t="s">
        <v>342</v>
      </c>
      <c r="Q7" s="145">
        <f>'RSP.W15.01'!C17</f>
        <v>0.22689999999999999</v>
      </c>
      <c r="R7" s="145">
        <v>3.0099999999999998E-2</v>
      </c>
      <c r="S7" s="167">
        <f>'RSP.W15.01'!C15</f>
        <v>10466820.18</v>
      </c>
    </row>
  </sheetData>
  <pageMargins left="0.23622047244094491" right="0.23622047244094491" top="0.74803149606299213" bottom="0.74803149606299213" header="0.31496062992125984" footer="0.31496062992125984"/>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pageSetUpPr fitToPage="1"/>
  </sheetPr>
  <dimension ref="B2:Y60"/>
  <sheetViews>
    <sheetView zoomScale="70" zoomScaleNormal="70" workbookViewId="0">
      <selection activeCell="B2" sqref="B2:I58"/>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5703125" bestFit="1" customWidth="1"/>
    <col min="16" max="16" width="7.85546875" bestFit="1" customWidth="1"/>
    <col min="17" max="17" width="7.5703125" bestFit="1" customWidth="1"/>
    <col min="18" max="18" width="8.28515625" customWidth="1"/>
    <col min="19" max="19" width="7.42578125" bestFit="1" customWidth="1"/>
    <col min="20" max="20" width="7.5703125" bestFit="1" customWidth="1"/>
    <col min="21" max="21" width="7.42578125" bestFit="1" customWidth="1"/>
    <col min="22" max="22" width="7.7109375" customWidth="1"/>
    <col min="23" max="23" width="10.42578125" customWidth="1"/>
    <col min="24" max="24" width="7" bestFit="1" customWidth="1"/>
  </cols>
  <sheetData>
    <row r="2" spans="2:25">
      <c r="B2" s="1">
        <f ca="1">TODAY()</f>
        <v>45600</v>
      </c>
    </row>
    <row r="3" spans="2:25" ht="41.25" customHeight="1">
      <c r="B3" s="206" t="s">
        <v>46</v>
      </c>
      <c r="C3" s="207"/>
      <c r="D3" s="207"/>
      <c r="E3" s="207"/>
      <c r="F3" s="207"/>
      <c r="G3" s="207"/>
      <c r="H3" s="207"/>
      <c r="I3" s="207"/>
      <c r="K3" s="2" t="s">
        <v>47</v>
      </c>
      <c r="M3" s="3"/>
      <c r="N3" s="3"/>
      <c r="O3" s="3"/>
      <c r="P3" s="3"/>
      <c r="Q3" s="3"/>
      <c r="R3" s="3"/>
      <c r="S3" s="3"/>
      <c r="T3" s="3"/>
      <c r="U3" s="3"/>
      <c r="V3" s="3"/>
      <c r="W3" s="3"/>
    </row>
    <row r="4" spans="2:25" ht="30.75" customHeight="1">
      <c r="B4" s="8" t="s">
        <v>48</v>
      </c>
      <c r="C4" s="44" t="s">
        <v>49</v>
      </c>
      <c r="D4" s="208"/>
      <c r="E4" s="209" t="s">
        <v>50</v>
      </c>
      <c r="F4" s="209"/>
      <c r="G4" s="209"/>
      <c r="H4" s="209"/>
      <c r="I4" s="209"/>
      <c r="K4" s="2"/>
      <c r="L4" s="7">
        <v>45322</v>
      </c>
      <c r="M4" s="7">
        <v>45350</v>
      </c>
      <c r="N4" s="7">
        <v>45382</v>
      </c>
      <c r="O4" s="7">
        <v>45412</v>
      </c>
      <c r="P4" s="7">
        <v>45442</v>
      </c>
      <c r="Q4" s="7">
        <v>45473</v>
      </c>
      <c r="R4" s="7">
        <v>45504</v>
      </c>
      <c r="S4" s="7">
        <v>45535</v>
      </c>
      <c r="T4" s="7">
        <v>45565</v>
      </c>
      <c r="U4" s="7">
        <v>45596</v>
      </c>
      <c r="V4" s="7">
        <v>45626</v>
      </c>
      <c r="W4" s="7">
        <v>45657</v>
      </c>
    </row>
    <row r="5" spans="2:25" ht="76.5" customHeight="1">
      <c r="B5" s="8" t="s">
        <v>51</v>
      </c>
      <c r="C5" s="9" t="s">
        <v>52</v>
      </c>
      <c r="D5" s="208"/>
      <c r="E5" s="210"/>
      <c r="F5" s="210"/>
      <c r="G5" s="210"/>
      <c r="H5" s="210"/>
      <c r="I5" s="210"/>
      <c r="K5" s="10" t="s">
        <v>6</v>
      </c>
      <c r="L5" s="45">
        <v>0.497</v>
      </c>
      <c r="M5" s="45">
        <v>0.505</v>
      </c>
      <c r="N5" s="45">
        <v>0.53500000000000003</v>
      </c>
      <c r="O5" s="45">
        <v>0.59599999999999997</v>
      </c>
      <c r="P5" s="45">
        <v>0.66400000000000003</v>
      </c>
      <c r="Q5" s="46">
        <v>0.73799999999999999</v>
      </c>
      <c r="R5" s="46">
        <v>0.81299999999999994</v>
      </c>
      <c r="S5" s="46">
        <v>0.88</v>
      </c>
      <c r="T5" s="46">
        <v>0.92900000000000005</v>
      </c>
      <c r="U5" s="46">
        <v>0.95499999999999996</v>
      </c>
      <c r="V5" s="46">
        <v>0.97699999999999998</v>
      </c>
      <c r="W5" s="46">
        <v>1</v>
      </c>
    </row>
    <row r="6" spans="2:25" ht="31.5" customHeight="1">
      <c r="B6" s="8" t="s">
        <v>53</v>
      </c>
      <c r="C6" s="9" t="s">
        <v>54</v>
      </c>
      <c r="D6" s="208"/>
      <c r="E6" s="210"/>
      <c r="F6" s="210"/>
      <c r="G6" s="210"/>
      <c r="H6" s="210"/>
      <c r="I6" s="210"/>
      <c r="K6" s="14" t="s">
        <v>8</v>
      </c>
      <c r="L6" s="82">
        <v>0.45900000000000002</v>
      </c>
      <c r="M6" s="82">
        <f>L6+M7</f>
        <v>0.46200000000000002</v>
      </c>
      <c r="N6" s="82">
        <f t="shared" ref="N6:V6" si="0">M6+N7</f>
        <v>0.46500000000000002</v>
      </c>
      <c r="O6" s="82">
        <f t="shared" si="0"/>
        <v>0.47700000000000004</v>
      </c>
      <c r="P6" s="82">
        <f t="shared" si="0"/>
        <v>0.49780000000000002</v>
      </c>
      <c r="Q6" s="82">
        <f t="shared" si="0"/>
        <v>0.52480000000000004</v>
      </c>
      <c r="R6" s="82">
        <f t="shared" si="0"/>
        <v>0.56480000000000008</v>
      </c>
      <c r="S6" s="82">
        <f t="shared" si="0"/>
        <v>0.58760000000000012</v>
      </c>
      <c r="T6" s="82">
        <f t="shared" si="0"/>
        <v>0.60730000000000017</v>
      </c>
      <c r="U6" s="82">
        <f t="shared" si="0"/>
        <v>0.61420000000000019</v>
      </c>
      <c r="V6" s="82">
        <f t="shared" si="0"/>
        <v>0.61420000000000019</v>
      </c>
      <c r="W6" s="83"/>
    </row>
    <row r="7" spans="2:25" ht="42" customHeight="1">
      <c r="B7" s="8" t="s">
        <v>55</v>
      </c>
      <c r="C7" s="9" t="s">
        <v>56</v>
      </c>
      <c r="D7" s="208"/>
      <c r="E7" s="210"/>
      <c r="F7" s="210"/>
      <c r="G7" s="210"/>
      <c r="H7" s="210"/>
      <c r="I7" s="210"/>
      <c r="K7" s="16" t="s">
        <v>11</v>
      </c>
      <c r="L7" s="173">
        <v>1E-3</v>
      </c>
      <c r="M7" s="173">
        <v>3.0000000000000001E-3</v>
      </c>
      <c r="N7" s="173">
        <v>3.0000000000000001E-3</v>
      </c>
      <c r="O7" s="173">
        <v>1.2E-2</v>
      </c>
      <c r="P7" s="173">
        <v>2.0799999999999999E-2</v>
      </c>
      <c r="Q7" s="173">
        <v>2.7E-2</v>
      </c>
      <c r="R7" s="70">
        <v>0.04</v>
      </c>
      <c r="S7" s="70">
        <v>2.2800000000000001E-2</v>
      </c>
      <c r="T7" s="191">
        <v>1.9699999999999999E-2</v>
      </c>
      <c r="U7" s="70">
        <v>6.8999999999999999E-3</v>
      </c>
      <c r="V7" s="70"/>
      <c r="W7" s="70"/>
      <c r="Y7" s="127"/>
    </row>
    <row r="8" spans="2:25" ht="81.75" customHeight="1">
      <c r="B8" s="8" t="s">
        <v>57</v>
      </c>
      <c r="C8" s="9" t="s">
        <v>58</v>
      </c>
      <c r="D8" s="208"/>
      <c r="E8" s="210"/>
      <c r="F8" s="210"/>
      <c r="G8" s="210"/>
      <c r="H8" s="210"/>
      <c r="I8" s="210"/>
      <c r="K8" s="18" t="s">
        <v>14</v>
      </c>
      <c r="L8" s="19">
        <f>(L4-C10)/(C13-C10)</f>
        <v>1.3715846994535519</v>
      </c>
      <c r="M8" s="19">
        <f>(M4-C10)/(C13-C10)</f>
        <v>1.4021857923497267</v>
      </c>
      <c r="N8" s="19">
        <f>(N4-C10)/(C13-C10)</f>
        <v>1.4371584699453552</v>
      </c>
      <c r="O8" s="19">
        <f>(O4-C10)/(C13-C10)</f>
        <v>1.4699453551912569</v>
      </c>
      <c r="P8" s="19">
        <f>(P4-C10)/(C13-C10)</f>
        <v>1.5027322404371584</v>
      </c>
      <c r="Q8" s="19">
        <f>(Q4-C10)/(C13-C10)</f>
        <v>1.5366120218579236</v>
      </c>
      <c r="R8" s="19">
        <f>(R4-C10)/(C13-C10)</f>
        <v>1.5704918032786885</v>
      </c>
      <c r="S8" s="19">
        <f>(S4-C10)/(C13-C10)</f>
        <v>1.6043715846994535</v>
      </c>
      <c r="T8" s="19">
        <f>(T4-C10)/(C13-C10)</f>
        <v>1.6371584699453552</v>
      </c>
      <c r="U8" s="19">
        <f>(U4-C10)/(C13-C10)</f>
        <v>1.6710382513661202</v>
      </c>
      <c r="V8" s="19">
        <f>(V4-C10)/(C13-C10)</f>
        <v>1.7038251366120218</v>
      </c>
      <c r="W8" s="19">
        <f>(W4-C10)/(C13-C10)</f>
        <v>1.7377049180327868</v>
      </c>
    </row>
    <row r="9" spans="2:25" ht="53.25" customHeight="1">
      <c r="B9" s="8" t="s">
        <v>59</v>
      </c>
      <c r="C9" s="44">
        <v>43882</v>
      </c>
      <c r="D9" s="208"/>
      <c r="E9" s="210"/>
      <c r="F9" s="210"/>
      <c r="G9" s="210"/>
      <c r="H9" s="210"/>
      <c r="I9" s="210"/>
    </row>
    <row r="10" spans="2:25" ht="46.5" customHeight="1">
      <c r="B10" s="8" t="s">
        <v>60</v>
      </c>
      <c r="C10" s="44">
        <v>44067</v>
      </c>
      <c r="D10" s="208"/>
      <c r="E10" s="210"/>
      <c r="F10" s="210"/>
      <c r="G10" s="210"/>
      <c r="H10" s="210"/>
      <c r="I10" s="210"/>
    </row>
    <row r="11" spans="2:25" ht="50.25" customHeight="1">
      <c r="B11" s="8" t="s">
        <v>61</v>
      </c>
      <c r="C11" s="6">
        <v>915</v>
      </c>
      <c r="D11" s="208"/>
      <c r="E11" s="210"/>
      <c r="F11" s="210"/>
      <c r="G11" s="210"/>
      <c r="H11" s="210"/>
      <c r="I11" s="210"/>
    </row>
    <row r="12" spans="2:25" ht="40.5" customHeight="1">
      <c r="B12" s="21" t="s">
        <v>62</v>
      </c>
      <c r="C12" s="6">
        <v>0</v>
      </c>
      <c r="D12" s="208"/>
      <c r="E12" s="210"/>
      <c r="F12" s="210"/>
      <c r="G12" s="210"/>
      <c r="H12" s="210"/>
      <c r="I12" s="210"/>
    </row>
    <row r="13" spans="2:25" ht="28.5" customHeight="1">
      <c r="B13" s="8" t="s">
        <v>63</v>
      </c>
      <c r="C13" s="44">
        <f>C10+C11+C12</f>
        <v>44982</v>
      </c>
      <c r="D13" s="208"/>
      <c r="E13" s="210"/>
      <c r="F13" s="210"/>
      <c r="G13" s="210"/>
      <c r="H13" s="210"/>
      <c r="I13" s="210"/>
    </row>
    <row r="14" spans="2:25" ht="28.5" customHeight="1">
      <c r="B14" s="23" t="s">
        <v>64</v>
      </c>
      <c r="C14" s="47">
        <f ca="1">(B2-C10)/(C13-C10)</f>
        <v>1.6754098360655738</v>
      </c>
      <c r="D14" s="208"/>
      <c r="E14" s="237" t="s">
        <v>195</v>
      </c>
      <c r="F14" s="238"/>
      <c r="G14" s="238"/>
      <c r="H14" s="238"/>
      <c r="I14" s="238"/>
    </row>
    <row r="15" spans="2:25" ht="96.75" customHeight="1">
      <c r="B15" s="21" t="s">
        <v>65</v>
      </c>
      <c r="C15" s="48">
        <v>56495268.420000002</v>
      </c>
      <c r="D15" s="208"/>
      <c r="E15" s="239" t="s">
        <v>364</v>
      </c>
      <c r="F15" s="240"/>
      <c r="G15" s="240"/>
      <c r="H15" s="240"/>
      <c r="I15" s="240"/>
    </row>
    <row r="16" spans="2:25" ht="96.75" customHeight="1">
      <c r="B16" s="21" t="s">
        <v>66</v>
      </c>
      <c r="C16" s="48">
        <f>SUM(C23:C58)</f>
        <v>46346250.340000004</v>
      </c>
      <c r="D16" s="208"/>
      <c r="E16" s="240"/>
      <c r="F16" s="240"/>
      <c r="G16" s="240"/>
      <c r="H16" s="240"/>
      <c r="I16" s="240"/>
    </row>
    <row r="17" spans="2:9" ht="32.25" customHeight="1">
      <c r="B17" s="21" t="s">
        <v>67</v>
      </c>
      <c r="C17" s="49">
        <f>C16/C15</f>
        <v>0.82035631719545699</v>
      </c>
      <c r="D17" s="208"/>
      <c r="E17" s="223" t="s">
        <v>68</v>
      </c>
      <c r="F17" s="224"/>
      <c r="G17" s="224"/>
      <c r="H17" s="224"/>
      <c r="I17" s="224"/>
    </row>
    <row r="18" spans="2:9" ht="32.25" customHeight="1">
      <c r="B18" s="21" t="s">
        <v>69</v>
      </c>
      <c r="C18" s="196">
        <f>V6</f>
        <v>0.61420000000000019</v>
      </c>
      <c r="D18" s="208"/>
      <c r="E18" s="241" t="s">
        <v>358</v>
      </c>
      <c r="F18" s="242"/>
      <c r="G18" s="242"/>
      <c r="H18" s="242"/>
      <c r="I18" s="242"/>
    </row>
    <row r="19" spans="2:9" ht="120" customHeight="1">
      <c r="B19" s="23" t="s">
        <v>70</v>
      </c>
      <c r="C19" s="44">
        <v>45484</v>
      </c>
      <c r="D19" s="208"/>
      <c r="E19" s="242"/>
      <c r="F19" s="242"/>
      <c r="G19" s="242"/>
      <c r="H19" s="242"/>
      <c r="I19" s="242"/>
    </row>
    <row r="20" spans="2:9" ht="15" customHeight="1">
      <c r="B20" s="227" t="s">
        <v>289</v>
      </c>
      <c r="C20" s="227"/>
      <c r="D20" s="233" t="s">
        <v>71</v>
      </c>
      <c r="E20" s="233"/>
      <c r="F20" s="306" t="s">
        <v>72</v>
      </c>
      <c r="G20" s="306" t="s">
        <v>73</v>
      </c>
      <c r="H20" s="306" t="s">
        <v>74</v>
      </c>
      <c r="I20" s="306" t="s">
        <v>363</v>
      </c>
    </row>
    <row r="21" spans="2:9">
      <c r="B21" s="227"/>
      <c r="C21" s="227"/>
      <c r="D21" s="307">
        <v>2.8999999999999998E-3</v>
      </c>
      <c r="E21" s="308"/>
      <c r="F21" s="309">
        <v>2.0999999999999999E-3</v>
      </c>
      <c r="G21" s="310">
        <v>2.0000000000000001E-4</v>
      </c>
      <c r="H21" s="311">
        <v>1.1000000000000001E-3</v>
      </c>
      <c r="I21" s="311">
        <v>5.9999999999999995E-4</v>
      </c>
    </row>
    <row r="22" spans="2:9" ht="45">
      <c r="B22" s="232" t="s">
        <v>75</v>
      </c>
      <c r="C22" s="50" t="s">
        <v>76</v>
      </c>
      <c r="D22" s="234" t="s">
        <v>34</v>
      </c>
      <c r="E22" s="234"/>
      <c r="F22" s="51" t="s">
        <v>35</v>
      </c>
      <c r="G22" s="51" t="s">
        <v>36</v>
      </c>
      <c r="H22" s="52" t="s">
        <v>77</v>
      </c>
      <c r="I22" s="51" t="s">
        <v>78</v>
      </c>
    </row>
    <row r="23" spans="2:9" ht="41.25" hidden="1" customHeight="1">
      <c r="B23" s="232"/>
      <c r="C23" s="53">
        <v>5649526.8399999999</v>
      </c>
      <c r="D23" s="235">
        <v>43913</v>
      </c>
      <c r="E23" s="236"/>
      <c r="F23" s="54">
        <v>43913</v>
      </c>
      <c r="G23" s="55" t="s">
        <v>79</v>
      </c>
      <c r="H23" s="56" t="s">
        <v>80</v>
      </c>
      <c r="I23" s="57">
        <v>29</v>
      </c>
    </row>
    <row r="24" spans="2:9" ht="30" hidden="1">
      <c r="B24" s="58" t="s">
        <v>81</v>
      </c>
      <c r="C24" s="53">
        <v>5649526.8399999999</v>
      </c>
      <c r="D24" s="243" t="s">
        <v>82</v>
      </c>
      <c r="E24" s="243"/>
      <c r="F24" s="59" t="s">
        <v>82</v>
      </c>
      <c r="G24" s="59" t="s">
        <v>83</v>
      </c>
      <c r="H24" s="59" t="s">
        <v>84</v>
      </c>
      <c r="I24" s="57">
        <v>180</v>
      </c>
    </row>
    <row r="25" spans="2:9" ht="30" hidden="1">
      <c r="B25" s="58" t="s">
        <v>85</v>
      </c>
      <c r="C25" s="53">
        <v>658978.56999999995</v>
      </c>
      <c r="D25" s="244" t="s">
        <v>86</v>
      </c>
      <c r="E25" s="244"/>
      <c r="F25" s="33" t="s">
        <v>87</v>
      </c>
      <c r="G25" s="33" t="s">
        <v>88</v>
      </c>
      <c r="H25" s="33" t="s">
        <v>89</v>
      </c>
      <c r="I25" s="57">
        <v>68</v>
      </c>
    </row>
    <row r="26" spans="2:9" ht="30" hidden="1">
      <c r="B26" s="60" t="s">
        <v>90</v>
      </c>
      <c r="C26" s="53">
        <v>500446.81</v>
      </c>
      <c r="D26" s="235" t="s">
        <v>91</v>
      </c>
      <c r="E26" s="236"/>
      <c r="F26" s="61" t="s">
        <v>92</v>
      </c>
      <c r="G26" s="61" t="s">
        <v>93</v>
      </c>
      <c r="H26" s="61" t="s">
        <v>94</v>
      </c>
      <c r="I26" s="57">
        <v>96</v>
      </c>
    </row>
    <row r="27" spans="2:9" ht="30" hidden="1">
      <c r="B27" s="60" t="s">
        <v>95</v>
      </c>
      <c r="C27" s="53">
        <v>773210.31</v>
      </c>
      <c r="D27" s="235" t="s">
        <v>96</v>
      </c>
      <c r="E27" s="235"/>
      <c r="F27" s="61" t="s">
        <v>97</v>
      </c>
      <c r="G27" s="61" t="s">
        <v>98</v>
      </c>
      <c r="H27" s="61" t="s">
        <v>99</v>
      </c>
      <c r="I27" s="57">
        <v>57</v>
      </c>
    </row>
    <row r="28" spans="2:9" ht="30" hidden="1">
      <c r="B28" s="60" t="s">
        <v>100</v>
      </c>
      <c r="C28" s="53">
        <v>846482.24</v>
      </c>
      <c r="D28" s="235" t="s">
        <v>101</v>
      </c>
      <c r="E28" s="235"/>
      <c r="F28" s="61" t="s">
        <v>102</v>
      </c>
      <c r="G28" s="61" t="s">
        <v>103</v>
      </c>
      <c r="H28" s="61" t="s">
        <v>104</v>
      </c>
      <c r="I28" s="57">
        <v>36</v>
      </c>
    </row>
    <row r="29" spans="2:9" ht="30" hidden="1">
      <c r="B29" s="60" t="s">
        <v>105</v>
      </c>
      <c r="C29" s="53">
        <v>989133.75</v>
      </c>
      <c r="D29" s="235" t="s">
        <v>102</v>
      </c>
      <c r="E29" s="235"/>
      <c r="F29" s="61" t="s">
        <v>106</v>
      </c>
      <c r="G29" s="61" t="s">
        <v>103</v>
      </c>
      <c r="H29" s="61" t="s">
        <v>104</v>
      </c>
      <c r="I29" s="57">
        <v>19</v>
      </c>
    </row>
    <row r="30" spans="2:9" ht="30" hidden="1">
      <c r="B30" s="60" t="s">
        <v>107</v>
      </c>
      <c r="C30" s="53">
        <v>899560.42</v>
      </c>
      <c r="D30" s="235" t="s">
        <v>108</v>
      </c>
      <c r="E30" s="235"/>
      <c r="F30" s="61" t="s">
        <v>109</v>
      </c>
      <c r="G30" s="61" t="s">
        <v>110</v>
      </c>
      <c r="H30" s="61" t="s">
        <v>111</v>
      </c>
      <c r="I30" s="57">
        <v>60</v>
      </c>
    </row>
    <row r="31" spans="2:9" ht="30" hidden="1">
      <c r="B31" s="60" t="s">
        <v>112</v>
      </c>
      <c r="C31" s="53">
        <v>1307472.72</v>
      </c>
      <c r="D31" s="235" t="s">
        <v>113</v>
      </c>
      <c r="E31" s="235"/>
      <c r="F31" s="61" t="s">
        <v>114</v>
      </c>
      <c r="G31" s="61" t="s">
        <v>115</v>
      </c>
      <c r="H31" s="61" t="s">
        <v>116</v>
      </c>
      <c r="I31" s="57">
        <v>80</v>
      </c>
    </row>
    <row r="32" spans="2:9" ht="30" hidden="1">
      <c r="B32" s="60" t="s">
        <v>117</v>
      </c>
      <c r="C32" s="53">
        <v>933773.23</v>
      </c>
      <c r="D32" s="235" t="s">
        <v>118</v>
      </c>
      <c r="E32" s="235"/>
      <c r="F32" s="61" t="s">
        <v>119</v>
      </c>
      <c r="G32" s="61" t="s">
        <v>120</v>
      </c>
      <c r="H32" s="61" t="s">
        <v>121</v>
      </c>
      <c r="I32" s="57">
        <v>50</v>
      </c>
    </row>
    <row r="33" spans="2:9" ht="30" hidden="1">
      <c r="B33" s="60" t="s">
        <v>122</v>
      </c>
      <c r="C33" s="53">
        <v>1407303.19</v>
      </c>
      <c r="D33" s="235" t="s">
        <v>123</v>
      </c>
      <c r="E33" s="235"/>
      <c r="F33" s="61" t="s">
        <v>124</v>
      </c>
      <c r="G33" s="61" t="s">
        <v>125</v>
      </c>
      <c r="H33" s="61" t="s">
        <v>126</v>
      </c>
      <c r="I33" s="57">
        <v>56</v>
      </c>
    </row>
    <row r="34" spans="2:9" ht="30" hidden="1">
      <c r="B34" s="60" t="s">
        <v>127</v>
      </c>
      <c r="C34" s="53">
        <v>708227.97</v>
      </c>
      <c r="D34" s="235" t="s">
        <v>128</v>
      </c>
      <c r="E34" s="235"/>
      <c r="F34" s="61" t="s">
        <v>129</v>
      </c>
      <c r="G34" s="61" t="s">
        <v>130</v>
      </c>
      <c r="H34" s="61" t="s">
        <v>131</v>
      </c>
      <c r="I34" s="57">
        <v>25</v>
      </c>
    </row>
    <row r="35" spans="2:9" ht="30" hidden="1">
      <c r="B35" s="60" t="s">
        <v>132</v>
      </c>
      <c r="C35" s="53">
        <v>1052332.44</v>
      </c>
      <c r="D35" s="235" t="s">
        <v>133</v>
      </c>
      <c r="E35" s="235"/>
      <c r="F35" s="61" t="s">
        <v>134</v>
      </c>
      <c r="G35" s="61" t="s">
        <v>135</v>
      </c>
      <c r="H35" s="61" t="s">
        <v>136</v>
      </c>
      <c r="I35" s="57">
        <v>53</v>
      </c>
    </row>
    <row r="36" spans="2:9" ht="30" hidden="1">
      <c r="B36" s="60" t="s">
        <v>137</v>
      </c>
      <c r="C36" s="53">
        <v>4296091.32</v>
      </c>
      <c r="D36" s="235" t="s">
        <v>138</v>
      </c>
      <c r="E36" s="235"/>
      <c r="F36" s="61" t="s">
        <v>139</v>
      </c>
      <c r="G36" s="61" t="s">
        <v>140</v>
      </c>
      <c r="H36" s="61" t="s">
        <v>141</v>
      </c>
      <c r="I36" s="57">
        <v>34</v>
      </c>
    </row>
    <row r="37" spans="2:9" ht="30" hidden="1">
      <c r="B37" s="60" t="s">
        <v>142</v>
      </c>
      <c r="C37" s="53">
        <v>3169865.43</v>
      </c>
      <c r="D37" s="235" t="s">
        <v>143</v>
      </c>
      <c r="E37" s="235"/>
      <c r="F37" s="61" t="s">
        <v>144</v>
      </c>
      <c r="G37" s="61" t="s">
        <v>145</v>
      </c>
      <c r="H37" s="61" t="s">
        <v>146</v>
      </c>
      <c r="I37" s="57">
        <v>31</v>
      </c>
    </row>
    <row r="38" spans="2:9" ht="30" hidden="1">
      <c r="B38" s="60" t="s">
        <v>147</v>
      </c>
      <c r="C38" s="53">
        <v>1635264.64</v>
      </c>
      <c r="D38" s="235" t="s">
        <v>148</v>
      </c>
      <c r="E38" s="235"/>
      <c r="F38" s="61" t="s">
        <v>149</v>
      </c>
      <c r="G38" s="61" t="s">
        <v>150</v>
      </c>
      <c r="H38" s="61" t="s">
        <v>151</v>
      </c>
      <c r="I38" s="57">
        <v>16</v>
      </c>
    </row>
    <row r="39" spans="2:9" ht="30" hidden="1">
      <c r="B39" s="60" t="s">
        <v>152</v>
      </c>
      <c r="C39" s="53">
        <v>2361821.09</v>
      </c>
      <c r="D39" s="235" t="s">
        <v>153</v>
      </c>
      <c r="E39" s="235"/>
      <c r="F39" s="61" t="s">
        <v>154</v>
      </c>
      <c r="G39" s="61" t="s">
        <v>155</v>
      </c>
      <c r="H39" s="61" t="s">
        <v>156</v>
      </c>
      <c r="I39" s="57">
        <v>68</v>
      </c>
    </row>
    <row r="40" spans="2:9" ht="30" hidden="1">
      <c r="B40" s="60" t="s">
        <v>157</v>
      </c>
      <c r="C40" s="53">
        <v>743889.05</v>
      </c>
      <c r="D40" s="247" t="s">
        <v>158</v>
      </c>
      <c r="E40" s="247"/>
      <c r="F40" s="62" t="s">
        <v>159</v>
      </c>
      <c r="G40" s="62" t="s">
        <v>160</v>
      </c>
      <c r="H40" s="62" t="s">
        <v>161</v>
      </c>
      <c r="I40" s="57">
        <v>52</v>
      </c>
    </row>
    <row r="41" spans="2:9" ht="30" hidden="1">
      <c r="B41" s="60" t="s">
        <v>162</v>
      </c>
      <c r="C41" s="53">
        <v>547280.94999999995</v>
      </c>
      <c r="D41" s="235" t="s">
        <v>163</v>
      </c>
      <c r="E41" s="235"/>
      <c r="F41" s="61" t="s">
        <v>164</v>
      </c>
      <c r="G41" s="61" t="s">
        <v>165</v>
      </c>
      <c r="H41" s="61" t="s">
        <v>166</v>
      </c>
      <c r="I41" s="55">
        <v>60</v>
      </c>
    </row>
    <row r="42" spans="2:9" ht="30" hidden="1">
      <c r="B42" s="60" t="s">
        <v>167</v>
      </c>
      <c r="C42" s="53">
        <v>407880.44</v>
      </c>
      <c r="D42" s="235" t="s">
        <v>168</v>
      </c>
      <c r="E42" s="235"/>
      <c r="F42" s="61" t="s">
        <v>169</v>
      </c>
      <c r="G42" s="61" t="s">
        <v>170</v>
      </c>
      <c r="H42" s="61" t="s">
        <v>171</v>
      </c>
      <c r="I42" s="55">
        <v>28</v>
      </c>
    </row>
    <row r="43" spans="2:9" ht="30" hidden="1">
      <c r="B43" s="60" t="s">
        <v>172</v>
      </c>
      <c r="C43" s="63">
        <v>938122.41</v>
      </c>
      <c r="D43" s="249" t="s">
        <v>173</v>
      </c>
      <c r="E43" s="249"/>
      <c r="F43" s="56" t="s">
        <v>174</v>
      </c>
      <c r="G43" s="56" t="s">
        <v>175</v>
      </c>
      <c r="H43" s="56" t="s">
        <v>176</v>
      </c>
      <c r="I43" s="56">
        <v>64</v>
      </c>
    </row>
    <row r="44" spans="2:9" ht="30" hidden="1">
      <c r="B44" s="60" t="s">
        <v>177</v>
      </c>
      <c r="C44" s="63">
        <v>523988.35</v>
      </c>
      <c r="D44" s="249" t="s">
        <v>178</v>
      </c>
      <c r="E44" s="249"/>
      <c r="F44" s="56" t="s">
        <v>179</v>
      </c>
      <c r="G44" s="56" t="s">
        <v>180</v>
      </c>
      <c r="H44" s="56" t="s">
        <v>181</v>
      </c>
      <c r="I44" s="56">
        <v>64</v>
      </c>
    </row>
    <row r="45" spans="2:9" ht="33" hidden="1" customHeight="1">
      <c r="B45" s="60" t="s">
        <v>182</v>
      </c>
      <c r="C45" s="63">
        <v>693791.11</v>
      </c>
      <c r="D45" s="245">
        <v>45180</v>
      </c>
      <c r="E45" s="248"/>
      <c r="F45" s="64">
        <v>45087</v>
      </c>
      <c r="G45" s="64">
        <v>45215</v>
      </c>
      <c r="H45" s="64">
        <v>45230</v>
      </c>
      <c r="I45" s="56">
        <v>50</v>
      </c>
    </row>
    <row r="46" spans="2:9" ht="30" hidden="1">
      <c r="B46" s="60" t="s">
        <v>183</v>
      </c>
      <c r="C46" s="63">
        <v>574315.98</v>
      </c>
      <c r="D46" s="245">
        <v>45212</v>
      </c>
      <c r="E46" s="248"/>
      <c r="F46" s="64">
        <v>45238</v>
      </c>
      <c r="G46" s="64">
        <v>45244</v>
      </c>
      <c r="H46" s="64">
        <v>45253</v>
      </c>
      <c r="I46" s="56">
        <v>41</v>
      </c>
    </row>
    <row r="47" spans="2:9" ht="30" hidden="1">
      <c r="B47" s="60" t="s">
        <v>184</v>
      </c>
      <c r="C47" s="63" t="s">
        <v>185</v>
      </c>
      <c r="D47" s="245">
        <v>45261</v>
      </c>
      <c r="E47" s="248"/>
      <c r="F47" s="64">
        <v>45273</v>
      </c>
      <c r="G47" s="64">
        <v>45274</v>
      </c>
      <c r="H47" s="64">
        <v>45281</v>
      </c>
      <c r="I47" s="56">
        <v>20</v>
      </c>
    </row>
    <row r="48" spans="2:9" ht="30" hidden="1">
      <c r="B48" s="60" t="s">
        <v>186</v>
      </c>
      <c r="C48" s="63">
        <v>391103.25</v>
      </c>
      <c r="D48" s="245">
        <v>45275</v>
      </c>
      <c r="E48" s="246"/>
      <c r="F48" s="64">
        <v>45286</v>
      </c>
      <c r="G48" s="64">
        <v>45300</v>
      </c>
      <c r="H48" s="64">
        <v>45315</v>
      </c>
      <c r="I48" s="56">
        <v>40</v>
      </c>
    </row>
    <row r="49" spans="2:9" ht="30" hidden="1">
      <c r="B49" s="60" t="s">
        <v>187</v>
      </c>
      <c r="C49" s="63">
        <v>907518.14</v>
      </c>
      <c r="D49" s="245">
        <v>45300</v>
      </c>
      <c r="E49" s="246"/>
      <c r="F49" s="64">
        <v>45327</v>
      </c>
      <c r="G49" s="64">
        <v>45331</v>
      </c>
      <c r="H49" s="64">
        <v>45357</v>
      </c>
      <c r="I49" s="56">
        <v>57</v>
      </c>
    </row>
    <row r="50" spans="2:9" ht="30" hidden="1">
      <c r="B50" s="60" t="s">
        <v>188</v>
      </c>
      <c r="C50" s="63" t="s">
        <v>189</v>
      </c>
      <c r="D50" s="245">
        <v>45337</v>
      </c>
      <c r="E50" s="246"/>
      <c r="F50" s="64">
        <v>45345</v>
      </c>
      <c r="G50" s="64">
        <v>45352</v>
      </c>
      <c r="H50" s="64">
        <v>45369</v>
      </c>
      <c r="I50" s="56">
        <v>32</v>
      </c>
    </row>
    <row r="51" spans="2:9" ht="30">
      <c r="B51" s="60" t="s">
        <v>190</v>
      </c>
      <c r="C51" s="63">
        <v>777327.68</v>
      </c>
      <c r="D51" s="245">
        <v>45365</v>
      </c>
      <c r="E51" s="246"/>
      <c r="F51" s="64">
        <v>45384</v>
      </c>
      <c r="G51" s="64">
        <v>45392</v>
      </c>
      <c r="H51" s="64">
        <v>45401</v>
      </c>
      <c r="I51" s="56">
        <v>36</v>
      </c>
    </row>
    <row r="52" spans="2:9" ht="30">
      <c r="B52" s="60" t="s">
        <v>191</v>
      </c>
      <c r="C52" s="63">
        <v>609968.09</v>
      </c>
      <c r="D52" s="245">
        <v>45394</v>
      </c>
      <c r="E52" s="246"/>
      <c r="F52" s="64">
        <v>45415</v>
      </c>
      <c r="G52" s="64">
        <v>45426</v>
      </c>
      <c r="H52" s="64">
        <v>45434</v>
      </c>
      <c r="I52" s="56">
        <v>40</v>
      </c>
    </row>
    <row r="53" spans="2:9" ht="30">
      <c r="B53" s="60" t="s">
        <v>192</v>
      </c>
      <c r="C53" s="63">
        <v>1120621.07</v>
      </c>
      <c r="D53" s="245">
        <v>45439</v>
      </c>
      <c r="E53" s="246"/>
      <c r="F53" s="64">
        <v>45464</v>
      </c>
      <c r="G53" s="64">
        <v>45471</v>
      </c>
      <c r="H53" s="64">
        <v>45481</v>
      </c>
      <c r="I53" s="56">
        <f>H53-D53</f>
        <v>42</v>
      </c>
    </row>
    <row r="54" spans="2:9" ht="30">
      <c r="B54" s="60" t="s">
        <v>291</v>
      </c>
      <c r="C54" s="63">
        <v>1160423.8899999999</v>
      </c>
      <c r="D54" s="245">
        <v>45467</v>
      </c>
      <c r="E54" s="246"/>
      <c r="F54" s="64">
        <v>45492</v>
      </c>
      <c r="G54" s="64">
        <v>45495</v>
      </c>
      <c r="H54" s="64">
        <v>45505</v>
      </c>
      <c r="I54" s="56">
        <f>H54-D54</f>
        <v>38</v>
      </c>
    </row>
    <row r="55" spans="2:9" ht="30">
      <c r="B55" s="126" t="s">
        <v>299</v>
      </c>
      <c r="C55" s="63">
        <v>1415525.75</v>
      </c>
      <c r="D55" s="245">
        <v>45495</v>
      </c>
      <c r="E55" s="246"/>
      <c r="F55" s="64">
        <v>45506</v>
      </c>
      <c r="G55" s="64">
        <v>45510</v>
      </c>
      <c r="H55" s="64">
        <v>45520</v>
      </c>
      <c r="I55" s="56">
        <f>H55-D55</f>
        <v>25</v>
      </c>
    </row>
    <row r="56" spans="2:9" ht="30">
      <c r="B56" s="185" t="s">
        <v>348</v>
      </c>
      <c r="C56" s="186">
        <v>980185.92</v>
      </c>
      <c r="D56" s="250">
        <v>45524</v>
      </c>
      <c r="E56" s="251"/>
      <c r="F56" s="64">
        <v>45545</v>
      </c>
      <c r="G56" s="64">
        <v>45548</v>
      </c>
      <c r="H56" s="64">
        <v>45561</v>
      </c>
      <c r="I56" s="56">
        <f>H56-D56</f>
        <v>37</v>
      </c>
    </row>
    <row r="57" spans="2:9" ht="45">
      <c r="B57" s="200" t="s">
        <v>378</v>
      </c>
      <c r="C57" s="325" t="s">
        <v>45</v>
      </c>
      <c r="D57" s="250">
        <v>45566</v>
      </c>
      <c r="E57" s="251"/>
      <c r="F57" s="64" t="s">
        <v>379</v>
      </c>
      <c r="G57" s="64"/>
      <c r="H57" s="64"/>
      <c r="I57" s="56"/>
    </row>
    <row r="58" spans="2:9" ht="45">
      <c r="B58" s="200" t="s">
        <v>380</v>
      </c>
      <c r="C58" s="325">
        <v>1715290.45</v>
      </c>
      <c r="D58" s="250">
        <v>45596</v>
      </c>
      <c r="E58" s="251"/>
      <c r="F58" s="64"/>
      <c r="G58" s="64"/>
      <c r="H58" s="64"/>
      <c r="I58" s="56"/>
    </row>
    <row r="59" spans="2:9">
      <c r="B59" s="252" t="s">
        <v>193</v>
      </c>
      <c r="C59" s="37" t="s">
        <v>41</v>
      </c>
      <c r="D59" s="204" t="s">
        <v>194</v>
      </c>
      <c r="E59" s="253"/>
      <c r="F59" s="204" t="s">
        <v>34</v>
      </c>
      <c r="G59" s="204"/>
      <c r="H59" s="204" t="s">
        <v>43</v>
      </c>
      <c r="I59" s="204"/>
    </row>
    <row r="60" spans="2:9">
      <c r="B60" s="252"/>
      <c r="C60" s="65"/>
      <c r="D60" s="204"/>
      <c r="E60" s="253"/>
      <c r="F60" s="204"/>
      <c r="G60" s="204"/>
      <c r="H60" s="204"/>
      <c r="I60" s="204"/>
    </row>
  </sheetData>
  <mergeCells count="56">
    <mergeCell ref="D56:E56"/>
    <mergeCell ref="B59:B60"/>
    <mergeCell ref="D59:E59"/>
    <mergeCell ref="F59:G59"/>
    <mergeCell ref="H59:I59"/>
    <mergeCell ref="D60:E60"/>
    <mergeCell ref="F60:G60"/>
    <mergeCell ref="H60:I60"/>
    <mergeCell ref="D57:E57"/>
    <mergeCell ref="D58:E58"/>
    <mergeCell ref="D53:E53"/>
    <mergeCell ref="D54:E54"/>
    <mergeCell ref="D55:E55"/>
    <mergeCell ref="D49:E49"/>
    <mergeCell ref="D50:E50"/>
    <mergeCell ref="D51:E51"/>
    <mergeCell ref="D39:E39"/>
    <mergeCell ref="D40:E40"/>
    <mergeCell ref="D29:E29"/>
    <mergeCell ref="D47:E47"/>
    <mergeCell ref="D48:E48"/>
    <mergeCell ref="D42:E42"/>
    <mergeCell ref="D43:E43"/>
    <mergeCell ref="D44:E44"/>
    <mergeCell ref="D45:E45"/>
    <mergeCell ref="D46:E46"/>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B3:I3"/>
    <mergeCell ref="D4:D19"/>
    <mergeCell ref="E4:I4"/>
    <mergeCell ref="E5:I13"/>
    <mergeCell ref="E14:I14"/>
    <mergeCell ref="E17:I17"/>
    <mergeCell ref="E15:I16"/>
    <mergeCell ref="E18:I19"/>
    <mergeCell ref="B22:B23"/>
    <mergeCell ref="B20:C21"/>
    <mergeCell ref="D20:E20"/>
    <mergeCell ref="D22:E22"/>
    <mergeCell ref="D23:E23"/>
    <mergeCell ref="D21:E21"/>
  </mergeCells>
  <phoneticPr fontId="19" type="noConversion"/>
  <conditionalFormatting sqref="K3:K6 K8">
    <cfRule type="cellIs" dxfId="6" priority="1" operator="lessThan">
      <formula>0</formula>
    </cfRule>
  </conditionalFormatting>
  <pageMargins left="0.25" right="0.25"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pageSetUpPr fitToPage="1"/>
  </sheetPr>
  <dimension ref="B2:Y35"/>
  <sheetViews>
    <sheetView topLeftCell="A15" zoomScale="70" zoomScaleNormal="70" workbookViewId="0">
      <selection activeCell="M30" sqref="M30"/>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23" width="9.140625" customWidth="1"/>
  </cols>
  <sheetData>
    <row r="2" spans="2:25">
      <c r="B2" s="1">
        <f ca="1">TODAY()</f>
        <v>45600</v>
      </c>
    </row>
    <row r="3" spans="2:25" ht="41.25" customHeight="1">
      <c r="B3" s="206" t="s">
        <v>236</v>
      </c>
      <c r="C3" s="207"/>
      <c r="D3" s="207"/>
      <c r="E3" s="207"/>
      <c r="F3" s="207"/>
      <c r="G3" s="207"/>
      <c r="H3" s="207"/>
      <c r="I3" s="207"/>
      <c r="K3" s="2" t="s">
        <v>237</v>
      </c>
      <c r="M3" s="3"/>
      <c r="N3" s="3"/>
      <c r="O3" s="3"/>
      <c r="P3" s="3"/>
      <c r="Q3" s="3"/>
      <c r="R3" s="3"/>
      <c r="S3" s="3"/>
      <c r="T3" s="3"/>
      <c r="U3" s="3"/>
      <c r="V3" s="3"/>
      <c r="W3" s="3"/>
    </row>
    <row r="4" spans="2:25" ht="60">
      <c r="B4" s="4" t="s">
        <v>197</v>
      </c>
      <c r="C4" s="89">
        <v>43217</v>
      </c>
      <c r="D4" s="208"/>
      <c r="E4" s="209" t="s">
        <v>3</v>
      </c>
      <c r="F4" s="209"/>
      <c r="G4" s="209"/>
      <c r="H4" s="209"/>
      <c r="I4" s="209"/>
      <c r="K4" s="2"/>
      <c r="L4" s="7">
        <v>45322</v>
      </c>
      <c r="M4" s="7">
        <v>45350</v>
      </c>
      <c r="N4" s="7">
        <v>45382</v>
      </c>
      <c r="O4" s="7">
        <v>45412</v>
      </c>
      <c r="P4" s="7">
        <v>45442</v>
      </c>
      <c r="Q4" s="7">
        <v>45473</v>
      </c>
      <c r="R4" s="7">
        <v>45504</v>
      </c>
      <c r="S4" s="7">
        <v>45535</v>
      </c>
      <c r="T4" s="7">
        <v>45565</v>
      </c>
      <c r="U4" s="7">
        <v>45596</v>
      </c>
      <c r="V4" s="7">
        <v>45626</v>
      </c>
      <c r="W4" s="7">
        <v>45657</v>
      </c>
    </row>
    <row r="5" spans="2:25" ht="90">
      <c r="B5" s="8" t="s">
        <v>199</v>
      </c>
      <c r="C5" s="68" t="s">
        <v>200</v>
      </c>
      <c r="D5" s="208"/>
      <c r="E5" s="210"/>
      <c r="F5" s="210"/>
      <c r="G5" s="210"/>
      <c r="H5" s="210"/>
      <c r="I5" s="210"/>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row>
    <row r="6" spans="2:25" ht="45">
      <c r="B6" s="8" t="s">
        <v>201</v>
      </c>
      <c r="C6" s="9" t="s">
        <v>238</v>
      </c>
      <c r="D6" s="208"/>
      <c r="E6" s="210"/>
      <c r="F6" s="210"/>
      <c r="G6" s="210"/>
      <c r="H6" s="210"/>
      <c r="I6" s="210"/>
      <c r="K6" s="14" t="s">
        <v>8</v>
      </c>
      <c r="L6" s="82">
        <v>4.8899999999999999E-2</v>
      </c>
      <c r="M6" s="82">
        <v>6.9000000000000006E-2</v>
      </c>
      <c r="N6" s="82">
        <v>8.8900000000000007E-2</v>
      </c>
      <c r="O6" s="82">
        <v>0.12280000000000001</v>
      </c>
      <c r="P6" s="82">
        <v>0.16819999999999999</v>
      </c>
      <c r="Q6" s="83">
        <f t="shared" ref="Q6:V6" si="0">P6+Q7</f>
        <v>0.20079999999999998</v>
      </c>
      <c r="R6" s="83">
        <f t="shared" si="0"/>
        <v>0.28259999999999996</v>
      </c>
      <c r="S6" s="83">
        <f t="shared" si="0"/>
        <v>0.38399999999999995</v>
      </c>
      <c r="T6" s="83">
        <f t="shared" si="0"/>
        <v>0.46699999999999997</v>
      </c>
      <c r="U6" s="83">
        <f t="shared" si="0"/>
        <v>0.51600000000000001</v>
      </c>
      <c r="V6" s="83">
        <f t="shared" si="0"/>
        <v>0.51600000000000001</v>
      </c>
      <c r="W6" s="83"/>
      <c r="Y6" s="203"/>
    </row>
    <row r="7" spans="2:25" ht="45">
      <c r="B7" s="8" t="s">
        <v>202</v>
      </c>
      <c r="C7" s="9" t="s">
        <v>239</v>
      </c>
      <c r="D7" s="208"/>
      <c r="E7" s="210"/>
      <c r="F7" s="210"/>
      <c r="G7" s="210"/>
      <c r="H7" s="210"/>
      <c r="I7" s="210"/>
      <c r="K7" s="16" t="s">
        <v>11</v>
      </c>
      <c r="L7" s="70">
        <v>1.5900000000000001E-2</v>
      </c>
      <c r="M7" s="70">
        <v>2.1999999999999999E-2</v>
      </c>
      <c r="N7" s="70">
        <v>2.0299999999999999E-2</v>
      </c>
      <c r="O7" s="70">
        <v>3.7400000000000003E-2</v>
      </c>
      <c r="P7" s="70">
        <v>4.5400000000000003E-2</v>
      </c>
      <c r="Q7" s="70">
        <v>3.2599999999999997E-2</v>
      </c>
      <c r="R7" s="70">
        <v>8.1799999999999998E-2</v>
      </c>
      <c r="S7" s="70">
        <v>0.1014</v>
      </c>
      <c r="T7" s="70">
        <v>8.3000000000000004E-2</v>
      </c>
      <c r="U7" s="70">
        <v>4.9000000000000002E-2</v>
      </c>
      <c r="V7" s="70"/>
      <c r="W7" s="70"/>
    </row>
    <row r="8" spans="2:25" ht="60">
      <c r="B8" s="8" t="s">
        <v>204</v>
      </c>
      <c r="C8" s="9" t="s">
        <v>240</v>
      </c>
      <c r="D8" s="208"/>
      <c r="E8" s="210"/>
      <c r="F8" s="210"/>
      <c r="G8" s="210"/>
      <c r="H8" s="210"/>
      <c r="I8" s="210"/>
      <c r="K8" s="18" t="s">
        <v>14</v>
      </c>
      <c r="L8" s="19">
        <f>(L4-C10)/(C13-C10)</f>
        <v>0.18469945355191256</v>
      </c>
      <c r="M8" s="19">
        <f>(M4-C10)/(C13-C10)</f>
        <v>0.21530054644808744</v>
      </c>
      <c r="N8" s="19">
        <f>(N4-C10)/(C13-C10)</f>
        <v>0.25027322404371583</v>
      </c>
      <c r="O8" s="19">
        <f>(O4-C10)/(C13-C10)</f>
        <v>0.2830601092896175</v>
      </c>
      <c r="P8" s="19">
        <f>(P4-C10)/(C13-C10)</f>
        <v>0.31584699453551912</v>
      </c>
      <c r="Q8" s="19">
        <f>(Q4-C10)/(C13-C10)</f>
        <v>0.34972677595628415</v>
      </c>
      <c r="R8" s="19">
        <f>(R4-C10)/(C13-C10)</f>
        <v>0.38360655737704918</v>
      </c>
      <c r="S8" s="19">
        <f>(S4-C10)/(C13-C10)</f>
        <v>0.41748633879781422</v>
      </c>
      <c r="T8" s="19">
        <f>(T4-C10)/(C13-C10)</f>
        <v>0.45027322404371584</v>
      </c>
      <c r="U8" s="19">
        <f>(U4-C10)/(C13-C10)</f>
        <v>0.48415300546448087</v>
      </c>
      <c r="V8" s="19">
        <f>(V4-C10)/(C13-C10)</f>
        <v>0.51693989071038249</v>
      </c>
      <c r="W8" s="19">
        <f>(W4-C10)/(C13-C10)</f>
        <v>0.55081967213114758</v>
      </c>
    </row>
    <row r="9" spans="2:25" ht="45">
      <c r="B9" s="8" t="s">
        <v>206</v>
      </c>
      <c r="C9" s="89">
        <v>45090</v>
      </c>
      <c r="D9" s="208"/>
      <c r="E9" s="210"/>
      <c r="F9" s="210"/>
      <c r="G9" s="210"/>
      <c r="H9" s="210"/>
      <c r="I9" s="210"/>
    </row>
    <row r="10" spans="2:25" ht="45">
      <c r="B10" s="8" t="s">
        <v>207</v>
      </c>
      <c r="C10" s="89">
        <v>45153</v>
      </c>
      <c r="D10" s="208"/>
      <c r="E10" s="210"/>
      <c r="F10" s="210"/>
      <c r="G10" s="210"/>
      <c r="H10" s="210"/>
      <c r="I10" s="210"/>
    </row>
    <row r="11" spans="2:25" ht="45">
      <c r="B11" s="8" t="s">
        <v>241</v>
      </c>
      <c r="C11" s="9">
        <v>915</v>
      </c>
      <c r="D11" s="208"/>
      <c r="E11" s="210"/>
      <c r="F11" s="210"/>
      <c r="G11" s="210"/>
      <c r="H11" s="210"/>
      <c r="I11" s="210"/>
    </row>
    <row r="12" spans="2:25" ht="45">
      <c r="B12" s="21" t="s">
        <v>209</v>
      </c>
      <c r="C12" s="22">
        <v>0</v>
      </c>
      <c r="D12" s="208"/>
      <c r="E12" s="210"/>
      <c r="F12" s="210"/>
      <c r="G12" s="210"/>
      <c r="H12" s="210"/>
      <c r="I12" s="210"/>
    </row>
    <row r="13" spans="2:25" ht="45">
      <c r="B13" s="8" t="s">
        <v>210</v>
      </c>
      <c r="C13" s="90">
        <f>C10+C11+C12</f>
        <v>46068</v>
      </c>
      <c r="D13" s="208"/>
      <c r="E13" s="254" t="s">
        <v>242</v>
      </c>
      <c r="F13" s="255"/>
      <c r="G13" s="255"/>
      <c r="H13" s="255"/>
      <c r="I13" s="255"/>
    </row>
    <row r="14" spans="2:25" ht="45">
      <c r="B14" s="23" t="s">
        <v>212</v>
      </c>
      <c r="C14" s="47">
        <f ca="1">(B2-C10)/(C13-C10)</f>
        <v>0.4885245901639344</v>
      </c>
      <c r="D14" s="208"/>
      <c r="E14" s="257" t="s">
        <v>366</v>
      </c>
      <c r="F14" s="258"/>
      <c r="G14" s="258"/>
      <c r="H14" s="258"/>
      <c r="I14" s="259"/>
    </row>
    <row r="15" spans="2:25" ht="45" customHeight="1">
      <c r="B15" s="21" t="s">
        <v>232</v>
      </c>
      <c r="C15" s="48">
        <v>21291226.309999999</v>
      </c>
      <c r="D15" s="208"/>
      <c r="E15" s="260"/>
      <c r="F15" s="261"/>
      <c r="G15" s="261"/>
      <c r="H15" s="261"/>
      <c r="I15" s="262"/>
    </row>
    <row r="16" spans="2:25" ht="45">
      <c r="B16" s="21" t="s">
        <v>214</v>
      </c>
      <c r="C16" s="48">
        <f>SUM(C23:C31)</f>
        <v>9823980.2999999989</v>
      </c>
      <c r="D16" s="208"/>
      <c r="E16" s="263"/>
      <c r="F16" s="264"/>
      <c r="G16" s="264"/>
      <c r="H16" s="264"/>
      <c r="I16" s="265"/>
    </row>
    <row r="17" spans="2:14" ht="45">
      <c r="B17" s="21" t="s">
        <v>215</v>
      </c>
      <c r="C17" s="24">
        <f>C16/C15</f>
        <v>0.4614097918533655</v>
      </c>
      <c r="D17" s="208"/>
      <c r="E17" s="223" t="s">
        <v>25</v>
      </c>
      <c r="F17" s="224"/>
      <c r="G17" s="224"/>
      <c r="H17" s="224"/>
      <c r="I17" s="224"/>
    </row>
    <row r="18" spans="2:14" ht="45">
      <c r="B18" s="21" t="s">
        <v>216</v>
      </c>
      <c r="C18" s="49">
        <f>V6</f>
        <v>0.51600000000000001</v>
      </c>
      <c r="D18" s="208"/>
      <c r="E18" s="256" t="s">
        <v>243</v>
      </c>
      <c r="F18" s="256"/>
      <c r="G18" s="256"/>
      <c r="H18" s="256"/>
      <c r="I18" s="256"/>
    </row>
    <row r="19" spans="2:14" ht="75">
      <c r="B19" s="23" t="s">
        <v>217</v>
      </c>
      <c r="C19" s="5">
        <v>45533</v>
      </c>
      <c r="D19" s="208"/>
      <c r="E19" s="256"/>
      <c r="F19" s="256"/>
      <c r="G19" s="256"/>
      <c r="H19" s="256"/>
      <c r="I19" s="256"/>
    </row>
    <row r="20" spans="2:14" s="129" customFormat="1" ht="15" customHeight="1">
      <c r="B20" s="227" t="s">
        <v>289</v>
      </c>
      <c r="C20" s="227"/>
      <c r="D20" s="208"/>
      <c r="E20" s="27" t="s">
        <v>244</v>
      </c>
      <c r="F20" s="27" t="s">
        <v>245</v>
      </c>
      <c r="G20" s="27" t="s">
        <v>246</v>
      </c>
      <c r="H20" s="27" t="s">
        <v>247</v>
      </c>
      <c r="I20" s="27" t="s">
        <v>365</v>
      </c>
    </row>
    <row r="21" spans="2:14">
      <c r="B21" s="227"/>
      <c r="C21" s="227"/>
      <c r="D21" s="208"/>
      <c r="E21" s="73">
        <v>1.54E-2</v>
      </c>
      <c r="F21" s="175">
        <v>1.2200000000000001E-2</v>
      </c>
      <c r="G21" s="175">
        <v>1.38E-2</v>
      </c>
      <c r="H21" s="313">
        <v>6.7999999999999996E-3</v>
      </c>
      <c r="I21" s="312">
        <v>8.0000000000000004E-4</v>
      </c>
    </row>
    <row r="22" spans="2:14" ht="60">
      <c r="B22" s="28" t="s">
        <v>32</v>
      </c>
      <c r="C22" s="28" t="s">
        <v>248</v>
      </c>
      <c r="D22" s="74"/>
      <c r="E22" s="21" t="s">
        <v>34</v>
      </c>
      <c r="F22" s="28" t="s">
        <v>35</v>
      </c>
      <c r="G22" s="28" t="s">
        <v>36</v>
      </c>
      <c r="H22" s="75" t="s">
        <v>77</v>
      </c>
      <c r="I22" s="30" t="s">
        <v>219</v>
      </c>
    </row>
    <row r="23" spans="2:14" ht="60" hidden="1">
      <c r="B23" s="58" t="s">
        <v>249</v>
      </c>
      <c r="C23" s="91">
        <v>2129122.63</v>
      </c>
      <c r="D23" s="78"/>
      <c r="E23" s="58" t="s">
        <v>250</v>
      </c>
      <c r="F23" s="59" t="s">
        <v>45</v>
      </c>
      <c r="G23" s="54">
        <v>45138</v>
      </c>
      <c r="H23" s="61">
        <v>45163</v>
      </c>
      <c r="I23" s="79">
        <v>25</v>
      </c>
    </row>
    <row r="24" spans="2:14" ht="60" hidden="1">
      <c r="B24" s="92" t="s">
        <v>251</v>
      </c>
      <c r="C24" s="91">
        <v>2129122.63</v>
      </c>
      <c r="D24" s="78"/>
      <c r="E24" s="58" t="s">
        <v>252</v>
      </c>
      <c r="F24" s="59" t="s">
        <v>45</v>
      </c>
      <c r="G24" s="54">
        <v>45266</v>
      </c>
      <c r="H24" s="61">
        <v>45278</v>
      </c>
      <c r="I24" s="79">
        <v>12</v>
      </c>
    </row>
    <row r="25" spans="2:14" ht="60" hidden="1">
      <c r="B25" s="92" t="s">
        <v>253</v>
      </c>
      <c r="C25" s="91">
        <v>849750.94</v>
      </c>
      <c r="D25" s="93"/>
      <c r="E25" s="94" t="s">
        <v>254</v>
      </c>
      <c r="F25" s="59" t="s">
        <v>255</v>
      </c>
      <c r="G25" s="54">
        <v>45273</v>
      </c>
      <c r="H25" s="61">
        <v>45281</v>
      </c>
      <c r="I25" s="79">
        <v>8</v>
      </c>
    </row>
    <row r="26" spans="2:14" ht="60" hidden="1">
      <c r="B26" s="92" t="s">
        <v>256</v>
      </c>
      <c r="C26" s="91">
        <v>513981.12</v>
      </c>
      <c r="D26" s="93"/>
      <c r="E26" s="94" t="s">
        <v>257</v>
      </c>
      <c r="F26" s="59" t="s">
        <v>258</v>
      </c>
      <c r="G26" s="54">
        <v>45345</v>
      </c>
      <c r="H26" s="61">
        <v>45363</v>
      </c>
      <c r="I26" s="79">
        <f>H26-G26</f>
        <v>18</v>
      </c>
    </row>
    <row r="27" spans="2:14" ht="60">
      <c r="B27" s="92" t="s">
        <v>259</v>
      </c>
      <c r="C27" s="91">
        <v>783658</v>
      </c>
      <c r="D27" s="93"/>
      <c r="E27" s="94" t="s">
        <v>260</v>
      </c>
      <c r="F27" s="59" t="s">
        <v>261</v>
      </c>
      <c r="G27" s="54">
        <v>45404</v>
      </c>
      <c r="H27" s="61">
        <v>45415</v>
      </c>
      <c r="I27" s="79">
        <f t="shared" ref="I27:I28" si="1">H27-G27</f>
        <v>11</v>
      </c>
    </row>
    <row r="28" spans="2:14" ht="60" outlineLevel="1">
      <c r="B28" s="92" t="s">
        <v>262</v>
      </c>
      <c r="C28" s="91">
        <v>634085.78</v>
      </c>
      <c r="D28" s="76"/>
      <c r="E28" s="94" t="s">
        <v>263</v>
      </c>
      <c r="F28" s="95" t="s">
        <v>264</v>
      </c>
      <c r="G28" s="54">
        <v>45440</v>
      </c>
      <c r="H28" s="61">
        <v>45449</v>
      </c>
      <c r="I28" s="79">
        <f t="shared" si="1"/>
        <v>9</v>
      </c>
      <c r="N28" s="128"/>
    </row>
    <row r="29" spans="2:14" ht="60" outlineLevel="1">
      <c r="B29" s="92" t="s">
        <v>265</v>
      </c>
      <c r="C29" s="91">
        <v>741232.1</v>
      </c>
      <c r="D29" s="76"/>
      <c r="E29" s="94" t="s">
        <v>266</v>
      </c>
      <c r="F29" s="95" t="s">
        <v>290</v>
      </c>
      <c r="G29" s="54">
        <v>45467</v>
      </c>
      <c r="H29" s="33">
        <v>45481</v>
      </c>
      <c r="I29" s="79">
        <v>14</v>
      </c>
    </row>
    <row r="30" spans="2:14" ht="49.5" customHeight="1" outlineLevel="1">
      <c r="B30" s="92" t="s">
        <v>349</v>
      </c>
      <c r="C30" s="91">
        <v>1416593.51</v>
      </c>
      <c r="D30" s="76"/>
      <c r="E30" s="187" t="s">
        <v>350</v>
      </c>
      <c r="F30" s="95" t="s">
        <v>351</v>
      </c>
      <c r="G30" s="54">
        <v>45538</v>
      </c>
      <c r="H30" s="61">
        <v>45575</v>
      </c>
      <c r="I30" s="55">
        <f>H30-G30</f>
        <v>37</v>
      </c>
    </row>
    <row r="31" spans="2:14" ht="49.5" customHeight="1" outlineLevel="1">
      <c r="B31" s="314" t="s">
        <v>367</v>
      </c>
      <c r="C31" s="91">
        <v>626433.59</v>
      </c>
      <c r="D31" s="76"/>
      <c r="E31" s="187" t="s">
        <v>360</v>
      </c>
      <c r="F31" s="95" t="s">
        <v>361</v>
      </c>
      <c r="G31" s="54">
        <v>45583</v>
      </c>
      <c r="H31" s="33">
        <v>45593</v>
      </c>
      <c r="I31" s="55">
        <f>H31-G31</f>
        <v>10</v>
      </c>
    </row>
    <row r="32" spans="2:14" ht="49.5" customHeight="1" outlineLevel="1">
      <c r="B32" s="314" t="s">
        <v>368</v>
      </c>
      <c r="C32" s="91">
        <v>1119867.44</v>
      </c>
      <c r="D32" s="76"/>
      <c r="E32" s="187" t="s">
        <v>369</v>
      </c>
      <c r="F32" s="95" t="s">
        <v>370</v>
      </c>
      <c r="G32" s="54"/>
      <c r="H32" s="33"/>
      <c r="I32" s="77"/>
    </row>
    <row r="33" spans="2:9" ht="60" outlineLevel="1">
      <c r="B33" s="36" t="s">
        <v>40</v>
      </c>
      <c r="C33" s="36" t="s">
        <v>41</v>
      </c>
      <c r="D33" s="76"/>
      <c r="E33" s="38" t="s">
        <v>42</v>
      </c>
      <c r="F33" s="39" t="s">
        <v>34</v>
      </c>
      <c r="G33" s="204" t="s">
        <v>43</v>
      </c>
      <c r="H33" s="204"/>
      <c r="I33" s="204"/>
    </row>
    <row r="34" spans="2:9" ht="45" outlineLevel="1">
      <c r="B34" s="40" t="s">
        <v>294</v>
      </c>
      <c r="C34" s="124" t="s">
        <v>295</v>
      </c>
      <c r="D34" s="76"/>
      <c r="E34" s="48">
        <v>443189.05</v>
      </c>
      <c r="F34" s="125" t="s">
        <v>296</v>
      </c>
      <c r="G34" s="205" t="s">
        <v>352</v>
      </c>
      <c r="H34" s="205"/>
      <c r="I34" s="205"/>
    </row>
    <row r="35" spans="2:9" outlineLevel="1">
      <c r="B35" s="40"/>
      <c r="C35" s="72"/>
      <c r="D35" s="76"/>
      <c r="E35" s="35"/>
      <c r="F35" s="42"/>
      <c r="G35" s="205"/>
      <c r="H35" s="205"/>
      <c r="I35" s="205"/>
    </row>
  </sheetData>
  <mergeCells count="12">
    <mergeCell ref="G35:I35"/>
    <mergeCell ref="G33:I33"/>
    <mergeCell ref="G34:I34"/>
    <mergeCell ref="B3:I3"/>
    <mergeCell ref="D4:D21"/>
    <mergeCell ref="E4:I4"/>
    <mergeCell ref="E5:I12"/>
    <mergeCell ref="E13:I13"/>
    <mergeCell ref="E17:I17"/>
    <mergeCell ref="E18:I19"/>
    <mergeCell ref="B20:C21"/>
    <mergeCell ref="E14:I16"/>
  </mergeCells>
  <phoneticPr fontId="19" type="noConversion"/>
  <conditionalFormatting sqref="K3:K6 K8">
    <cfRule type="cellIs" dxfId="5" priority="1" operator="lessThan">
      <formula>0</formula>
    </cfRule>
  </conditionalFormatting>
  <pageMargins left="0.25" right="0.25"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pageSetUpPr fitToPage="1"/>
  </sheetPr>
  <dimension ref="B1:W32"/>
  <sheetViews>
    <sheetView topLeftCell="A14" zoomScale="70" zoomScaleNormal="70" workbookViewId="0">
      <selection activeCell="K26" sqref="K26"/>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6.710937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9.28515625" customWidth="1"/>
    <col min="22" max="22" width="7.42578125" bestFit="1" customWidth="1"/>
    <col min="23" max="23" width="7.140625" bestFit="1" customWidth="1"/>
  </cols>
  <sheetData>
    <row r="1" spans="2:23">
      <c r="B1" s="1">
        <f ca="1">TODAY()</f>
        <v>45600</v>
      </c>
    </row>
    <row r="2" spans="2:23" ht="41.25" customHeight="1">
      <c r="B2" s="206" t="s">
        <v>229</v>
      </c>
      <c r="C2" s="207"/>
      <c r="D2" s="207"/>
      <c r="E2" s="207"/>
      <c r="F2" s="207"/>
      <c r="G2" s="207"/>
      <c r="H2" s="207"/>
      <c r="I2" s="207"/>
      <c r="K2" s="2" t="s">
        <v>230</v>
      </c>
      <c r="L2" s="3"/>
      <c r="M2" s="3"/>
      <c r="N2" s="3"/>
      <c r="O2" s="3"/>
      <c r="P2" s="3"/>
      <c r="Q2" s="3"/>
      <c r="R2" s="3"/>
      <c r="S2" s="3"/>
      <c r="T2" s="3"/>
      <c r="U2" s="3"/>
      <c r="V2" s="3"/>
    </row>
    <row r="3" spans="2:23" ht="60">
      <c r="B3" s="4" t="s">
        <v>197</v>
      </c>
      <c r="C3" s="71">
        <v>44917</v>
      </c>
      <c r="D3" s="208"/>
      <c r="E3" s="209" t="s">
        <v>3</v>
      </c>
      <c r="F3" s="209"/>
      <c r="G3" s="209"/>
      <c r="H3" s="209"/>
      <c r="I3" s="209"/>
      <c r="K3" s="2"/>
      <c r="L3" s="7">
        <v>45322</v>
      </c>
      <c r="M3" s="7">
        <v>45350</v>
      </c>
      <c r="N3" s="7">
        <v>45382</v>
      </c>
      <c r="O3" s="7">
        <v>45412</v>
      </c>
      <c r="P3" s="7">
        <v>45443</v>
      </c>
      <c r="Q3" s="7">
        <v>45473</v>
      </c>
      <c r="R3" s="7">
        <v>45504</v>
      </c>
      <c r="S3" s="7">
        <v>45535</v>
      </c>
      <c r="T3" s="7">
        <v>45565</v>
      </c>
      <c r="U3" s="7">
        <v>45596</v>
      </c>
      <c r="V3" s="7">
        <v>45626</v>
      </c>
      <c r="W3" s="7">
        <v>45657</v>
      </c>
    </row>
    <row r="4" spans="2:23" ht="90">
      <c r="B4" s="8" t="s">
        <v>199</v>
      </c>
      <c r="C4" s="68" t="s">
        <v>200</v>
      </c>
      <c r="D4" s="208"/>
      <c r="E4" s="210"/>
      <c r="F4" s="210"/>
      <c r="G4" s="210"/>
      <c r="H4" s="210"/>
      <c r="I4" s="210"/>
      <c r="K4" s="10" t="s">
        <v>6</v>
      </c>
      <c r="L4" s="11">
        <v>1.7463235294117644E-2</v>
      </c>
      <c r="M4" s="11">
        <v>2.1551724137931029E-2</v>
      </c>
      <c r="N4" s="11">
        <v>2.5228194726166324E-2</v>
      </c>
      <c r="O4" s="11">
        <v>6.8014705882352935E-2</v>
      </c>
      <c r="P4" s="12">
        <v>0.12430273833671397</v>
      </c>
      <c r="Q4" s="12">
        <v>0.17710446247464498</v>
      </c>
      <c r="R4" s="12">
        <v>0.23554766734279914</v>
      </c>
      <c r="S4" s="12">
        <v>0.28917342799188633</v>
      </c>
      <c r="T4" s="12">
        <v>0.33943965517241376</v>
      </c>
      <c r="U4" s="12">
        <v>0.36254437119675448</v>
      </c>
      <c r="V4" s="12">
        <v>0.37610927991886406</v>
      </c>
      <c r="W4" s="12">
        <v>0.38276495943204863</v>
      </c>
    </row>
    <row r="5" spans="2:23" ht="45">
      <c r="B5" s="8" t="s">
        <v>201</v>
      </c>
      <c r="C5" s="69">
        <f>123.62-92.62</f>
        <v>31</v>
      </c>
      <c r="D5" s="208"/>
      <c r="E5" s="210"/>
      <c r="F5" s="210"/>
      <c r="G5" s="210"/>
      <c r="H5" s="210"/>
      <c r="I5" s="210"/>
      <c r="K5" s="14" t="s">
        <v>8</v>
      </c>
      <c r="L5" s="15">
        <v>0</v>
      </c>
      <c r="M5" s="15">
        <v>0</v>
      </c>
      <c r="N5" s="15">
        <v>0</v>
      </c>
      <c r="O5" s="15">
        <v>0</v>
      </c>
      <c r="P5" s="83">
        <v>7.1000000000000004E-3</v>
      </c>
      <c r="Q5" s="83">
        <f>P5+Q6</f>
        <v>1.9000000000000003E-2</v>
      </c>
      <c r="R5" s="83">
        <f t="shared" ref="R5:V5" si="0">Q5+R6</f>
        <v>4.1200000000000001E-2</v>
      </c>
      <c r="S5" s="83">
        <f t="shared" si="0"/>
        <v>7.6800000000000007E-2</v>
      </c>
      <c r="T5" s="83">
        <f t="shared" si="0"/>
        <v>0.11360000000000001</v>
      </c>
      <c r="U5" s="83">
        <f t="shared" si="0"/>
        <v>0.15870000000000001</v>
      </c>
      <c r="V5" s="83">
        <f t="shared" si="0"/>
        <v>0.15870000000000001</v>
      </c>
      <c r="W5" s="83"/>
    </row>
    <row r="6" spans="2:23" ht="75">
      <c r="B6" s="8" t="s">
        <v>202</v>
      </c>
      <c r="C6" s="68" t="s">
        <v>203</v>
      </c>
      <c r="D6" s="208"/>
      <c r="E6" s="210"/>
      <c r="F6" s="210"/>
      <c r="G6" s="210"/>
      <c r="H6" s="210"/>
      <c r="I6" s="210"/>
      <c r="K6" s="16" t="s">
        <v>11</v>
      </c>
      <c r="L6" s="17">
        <v>0</v>
      </c>
      <c r="M6" s="17">
        <v>0</v>
      </c>
      <c r="N6" s="17">
        <v>0</v>
      </c>
      <c r="O6" s="17">
        <v>0</v>
      </c>
      <c r="P6" s="70">
        <v>7.1000000000000004E-3</v>
      </c>
      <c r="Q6" s="70">
        <v>1.1900000000000001E-2</v>
      </c>
      <c r="R6" s="70">
        <v>2.2200000000000001E-2</v>
      </c>
      <c r="S6" s="70">
        <v>3.56E-2</v>
      </c>
      <c r="T6" s="191">
        <v>3.6799999999999999E-2</v>
      </c>
      <c r="U6" s="70">
        <v>4.5100000000000001E-2</v>
      </c>
      <c r="V6" s="70"/>
      <c r="W6" s="70"/>
    </row>
    <row r="7" spans="2:23" ht="60">
      <c r="B7" s="8" t="s">
        <v>204</v>
      </c>
      <c r="C7" s="68" t="s">
        <v>205</v>
      </c>
      <c r="D7" s="208"/>
      <c r="E7" s="210"/>
      <c r="F7" s="210"/>
      <c r="G7" s="210"/>
      <c r="H7" s="210"/>
      <c r="I7" s="210"/>
      <c r="K7" s="18" t="s">
        <v>14</v>
      </c>
      <c r="L7" s="19">
        <f>(L3-C9)/(C12-C9)</f>
        <v>6.6666666666666666E-2</v>
      </c>
      <c r="M7" s="19">
        <f>(M3-C9)/(C12-C9)</f>
        <v>9.7267759562841533E-2</v>
      </c>
      <c r="N7" s="19">
        <f>(N3-C9)/(C12-C9)</f>
        <v>0.13224043715846995</v>
      </c>
      <c r="O7" s="19">
        <f>(O3-C9)/(C12-C9)</f>
        <v>0.1650273224043716</v>
      </c>
      <c r="P7" s="19">
        <f>(P3-C9)/(C12-C9)</f>
        <v>0.1989071038251366</v>
      </c>
      <c r="Q7" s="19">
        <f>(Q3-C9)/(C12-C9)</f>
        <v>0.23169398907103825</v>
      </c>
      <c r="R7" s="19">
        <f>(R3-C9)/(C12-C9)</f>
        <v>0.26557377049180325</v>
      </c>
      <c r="S7" s="19">
        <f>(S3-C9)/(C12-C9)</f>
        <v>0.29945355191256828</v>
      </c>
      <c r="T7" s="19">
        <f>(T3-C9)/(C12-C9)</f>
        <v>0.33224043715846996</v>
      </c>
      <c r="U7" s="19">
        <f>(U3-C9)/(C12-C9)</f>
        <v>0.36612021857923499</v>
      </c>
      <c r="V7" s="19">
        <f>(V3-C9)/(C12-C9)</f>
        <v>0.39890710382513661</v>
      </c>
      <c r="W7" s="19">
        <f>(W3-C9)/(C12-C9)</f>
        <v>0.43278688524590164</v>
      </c>
    </row>
    <row r="8" spans="2:23" ht="45">
      <c r="B8" s="8" t="s">
        <v>206</v>
      </c>
      <c r="C8" s="71">
        <v>45118</v>
      </c>
      <c r="D8" s="208"/>
      <c r="E8" s="210"/>
      <c r="F8" s="210"/>
      <c r="G8" s="210"/>
      <c r="H8" s="210"/>
      <c r="I8" s="210"/>
    </row>
    <row r="9" spans="2:23" ht="45">
      <c r="B9" s="8" t="s">
        <v>207</v>
      </c>
      <c r="C9" s="20">
        <v>45261</v>
      </c>
      <c r="D9" s="208"/>
      <c r="E9" s="210"/>
      <c r="F9" s="210"/>
      <c r="G9" s="210"/>
      <c r="H9" s="210"/>
      <c r="I9" s="210"/>
    </row>
    <row r="10" spans="2:23" ht="45">
      <c r="B10" s="8" t="s">
        <v>208</v>
      </c>
      <c r="C10" s="22">
        <v>915</v>
      </c>
      <c r="D10" s="208"/>
      <c r="E10" s="210"/>
      <c r="F10" s="210"/>
      <c r="G10" s="210"/>
      <c r="H10" s="210"/>
      <c r="I10" s="210"/>
    </row>
    <row r="11" spans="2:23" ht="45">
      <c r="B11" s="21" t="s">
        <v>209</v>
      </c>
      <c r="C11" s="22">
        <v>0</v>
      </c>
      <c r="D11" s="208"/>
      <c r="E11" s="210"/>
      <c r="F11" s="210"/>
      <c r="G11" s="210"/>
      <c r="H11" s="210"/>
      <c r="I11" s="210"/>
    </row>
    <row r="12" spans="2:23" ht="45">
      <c r="B12" s="8" t="s">
        <v>210</v>
      </c>
      <c r="C12" s="20">
        <f>C9+C10+C11</f>
        <v>46176</v>
      </c>
      <c r="D12" s="208"/>
      <c r="E12" s="211" t="s">
        <v>211</v>
      </c>
      <c r="F12" s="212"/>
      <c r="G12" s="212"/>
      <c r="H12" s="212"/>
      <c r="I12" s="213"/>
    </row>
    <row r="13" spans="2:23" ht="80.25" customHeight="1">
      <c r="B13" s="23" t="s">
        <v>231</v>
      </c>
      <c r="C13" s="24">
        <f ca="1">(B1-C9)/(C12-C9)</f>
        <v>0.37049180327868853</v>
      </c>
      <c r="D13" s="208"/>
      <c r="E13" s="266" t="s">
        <v>371</v>
      </c>
      <c r="F13" s="267"/>
      <c r="G13" s="267"/>
      <c r="H13" s="267"/>
      <c r="I13" s="268"/>
    </row>
    <row r="14" spans="2:23" ht="80.25" customHeight="1">
      <c r="B14" s="21" t="s">
        <v>232</v>
      </c>
      <c r="C14" s="72">
        <v>34639831.460000001</v>
      </c>
      <c r="D14" s="208"/>
      <c r="E14" s="269"/>
      <c r="F14" s="270"/>
      <c r="G14" s="270"/>
      <c r="H14" s="270"/>
      <c r="I14" s="271"/>
    </row>
    <row r="15" spans="2:23" ht="80.25" customHeight="1">
      <c r="B15" s="21" t="s">
        <v>214</v>
      </c>
      <c r="C15" s="72">
        <f>SUM(C23:C28)</f>
        <v>10690794.449999999</v>
      </c>
      <c r="D15" s="208"/>
      <c r="E15" s="272"/>
      <c r="F15" s="273"/>
      <c r="G15" s="273"/>
      <c r="H15" s="273"/>
      <c r="I15" s="274"/>
    </row>
    <row r="16" spans="2:23" ht="45">
      <c r="B16" s="21" t="s">
        <v>215</v>
      </c>
      <c r="C16" s="24">
        <f>C15/C14</f>
        <v>0.30862720744888977</v>
      </c>
      <c r="D16" s="208"/>
      <c r="E16" s="223" t="s">
        <v>25</v>
      </c>
      <c r="F16" s="224"/>
      <c r="G16" s="224"/>
      <c r="H16" s="224"/>
      <c r="I16" s="224"/>
    </row>
    <row r="17" spans="2:9" ht="45" customHeight="1">
      <c r="B17" s="21" t="s">
        <v>216</v>
      </c>
      <c r="C17" s="181">
        <f>V5</f>
        <v>0.15870000000000001</v>
      </c>
      <c r="D17" s="208"/>
      <c r="E17" s="275" t="s">
        <v>357</v>
      </c>
      <c r="F17" s="276"/>
      <c r="G17" s="276"/>
      <c r="H17" s="276"/>
      <c r="I17" s="276"/>
    </row>
    <row r="18" spans="2:9" ht="75">
      <c r="B18" s="23" t="s">
        <v>217</v>
      </c>
      <c r="C18" s="71">
        <v>45448</v>
      </c>
      <c r="D18" s="208"/>
      <c r="E18" s="276"/>
      <c r="F18" s="276"/>
      <c r="G18" s="276"/>
      <c r="H18" s="276"/>
      <c r="I18" s="276"/>
    </row>
    <row r="19" spans="2:9" ht="15" customHeight="1">
      <c r="B19" s="227" t="s">
        <v>289</v>
      </c>
      <c r="C19" s="227"/>
      <c r="D19" s="208"/>
      <c r="E19" s="27" t="s">
        <v>28</v>
      </c>
      <c r="F19" s="27" t="s">
        <v>29</v>
      </c>
      <c r="G19" s="27" t="s">
        <v>30</v>
      </c>
      <c r="H19" s="174" t="s">
        <v>31</v>
      </c>
      <c r="I19" s="174" t="s">
        <v>372</v>
      </c>
    </row>
    <row r="20" spans="2:9">
      <c r="B20" s="227"/>
      <c r="C20" s="227"/>
      <c r="D20" s="208"/>
      <c r="E20" s="184">
        <v>6.7999999999999996E-3</v>
      </c>
      <c r="F20" s="184">
        <v>7.7999999999999996E-3</v>
      </c>
      <c r="G20" s="184">
        <v>5.7999999999999996E-3</v>
      </c>
      <c r="H20" s="184">
        <v>6.0000000000000001E-3</v>
      </c>
      <c r="I20" s="184">
        <v>1.8700000000000001E-2</v>
      </c>
    </row>
    <row r="21" spans="2:9" ht="3.75" customHeight="1">
      <c r="B21" s="230"/>
      <c r="C21" s="230"/>
      <c r="D21" s="208"/>
      <c r="E21" s="231"/>
      <c r="F21" s="231"/>
      <c r="G21" s="231"/>
      <c r="H21" s="231"/>
      <c r="I21" s="231"/>
    </row>
    <row r="22" spans="2:9" ht="60">
      <c r="B22" s="28" t="s">
        <v>32</v>
      </c>
      <c r="C22" s="28" t="s">
        <v>218</v>
      </c>
      <c r="D22" s="84"/>
      <c r="E22" s="85" t="s">
        <v>34</v>
      </c>
      <c r="F22" s="28" t="s">
        <v>35</v>
      </c>
      <c r="G22" s="28" t="s">
        <v>36</v>
      </c>
      <c r="H22" s="75" t="s">
        <v>77</v>
      </c>
      <c r="I22" s="30" t="s">
        <v>219</v>
      </c>
    </row>
    <row r="23" spans="2:9" ht="30">
      <c r="B23" s="31" t="s">
        <v>233</v>
      </c>
      <c r="C23" s="86">
        <v>3463983.14</v>
      </c>
      <c r="D23" s="76"/>
      <c r="E23" s="32">
        <v>45135</v>
      </c>
      <c r="F23" s="32">
        <v>45146</v>
      </c>
      <c r="G23" s="33">
        <v>45149</v>
      </c>
      <c r="H23" s="33">
        <v>45162</v>
      </c>
      <c r="I23" s="77">
        <f>H23-E23</f>
        <v>27</v>
      </c>
    </row>
    <row r="24" spans="2:9" ht="30">
      <c r="B24" s="23" t="s">
        <v>234</v>
      </c>
      <c r="C24" s="86">
        <v>3463983.15</v>
      </c>
      <c r="D24" s="76"/>
      <c r="E24" s="32">
        <v>45204</v>
      </c>
      <c r="F24" s="32">
        <v>45205</v>
      </c>
      <c r="G24" s="32">
        <v>45211</v>
      </c>
      <c r="H24" s="32">
        <v>45223</v>
      </c>
      <c r="I24" s="87">
        <f>H24-E24</f>
        <v>19</v>
      </c>
    </row>
    <row r="25" spans="2:9" ht="30">
      <c r="B25" s="23" t="s">
        <v>235</v>
      </c>
      <c r="C25" s="86">
        <v>597819.43000000005</v>
      </c>
      <c r="D25" s="76"/>
      <c r="E25" s="32">
        <v>45447</v>
      </c>
      <c r="F25" s="88">
        <v>45462</v>
      </c>
      <c r="G25" s="32">
        <v>45474</v>
      </c>
      <c r="H25" s="32">
        <v>45483</v>
      </c>
      <c r="I25" s="87">
        <f>H25-E25</f>
        <v>36</v>
      </c>
    </row>
    <row r="26" spans="2:9" ht="30">
      <c r="B26" s="23" t="s">
        <v>336</v>
      </c>
      <c r="C26" s="86">
        <v>604893.96</v>
      </c>
      <c r="D26" s="76"/>
      <c r="E26" s="32">
        <v>45520</v>
      </c>
      <c r="F26" s="32">
        <v>45530</v>
      </c>
      <c r="G26" s="32">
        <v>45538</v>
      </c>
      <c r="H26" s="32">
        <v>45575</v>
      </c>
      <c r="I26" s="87">
        <f>H26-E26</f>
        <v>55</v>
      </c>
    </row>
    <row r="27" spans="2:9" ht="30" customHeight="1" outlineLevel="1">
      <c r="B27" s="23" t="s">
        <v>346</v>
      </c>
      <c r="C27" s="86">
        <v>1095355.3500000001</v>
      </c>
      <c r="D27" s="76"/>
      <c r="E27" s="32">
        <v>45533</v>
      </c>
      <c r="F27" s="32">
        <v>45566</v>
      </c>
      <c r="G27" s="164">
        <v>45569</v>
      </c>
      <c r="H27" s="32">
        <v>45581</v>
      </c>
      <c r="I27" s="34">
        <f>H27-E27</f>
        <v>48</v>
      </c>
    </row>
    <row r="28" spans="2:9" ht="30" customHeight="1" outlineLevel="1">
      <c r="B28" s="23" t="s">
        <v>362</v>
      </c>
      <c r="C28" s="86">
        <v>1464759.42</v>
      </c>
      <c r="D28" s="76"/>
      <c r="E28" s="32">
        <v>45573</v>
      </c>
      <c r="F28" s="32">
        <v>45589</v>
      </c>
      <c r="G28" s="164"/>
      <c r="H28" s="32"/>
      <c r="I28" s="34"/>
    </row>
    <row r="29" spans="2:9" ht="60" outlineLevel="1">
      <c r="B29" s="36" t="s">
        <v>40</v>
      </c>
      <c r="C29" s="36" t="s">
        <v>41</v>
      </c>
      <c r="D29" s="78"/>
      <c r="E29" s="38" t="s">
        <v>42</v>
      </c>
      <c r="F29" s="39" t="s">
        <v>34</v>
      </c>
      <c r="G29" s="204" t="s">
        <v>43</v>
      </c>
      <c r="H29" s="204"/>
      <c r="I29" s="204"/>
    </row>
    <row r="30" spans="2:9" outlineLevel="1">
      <c r="B30" s="40"/>
      <c r="C30" s="72"/>
      <c r="D30" s="80"/>
      <c r="E30" s="35"/>
      <c r="F30" s="42"/>
      <c r="G30" s="205"/>
      <c r="H30" s="205"/>
      <c r="I30" s="205"/>
    </row>
    <row r="31" spans="2:9" outlineLevel="1">
      <c r="B31" s="40"/>
      <c r="C31" s="72"/>
      <c r="D31" s="80"/>
      <c r="E31" s="35"/>
      <c r="F31" s="42"/>
      <c r="G31" s="205"/>
      <c r="H31" s="205"/>
      <c r="I31" s="205"/>
    </row>
    <row r="32" spans="2:9">
      <c r="C32" s="81"/>
      <c r="D32" s="43"/>
      <c r="E32" s="43"/>
      <c r="F32" s="43"/>
      <c r="G32" s="43"/>
      <c r="H32" s="43"/>
      <c r="I32" s="43"/>
    </row>
  </sheetData>
  <mergeCells count="14">
    <mergeCell ref="G31:I31"/>
    <mergeCell ref="B2:I2"/>
    <mergeCell ref="D3:D21"/>
    <mergeCell ref="E3:I3"/>
    <mergeCell ref="E4:I11"/>
    <mergeCell ref="E12:I12"/>
    <mergeCell ref="E16:I16"/>
    <mergeCell ref="B19:C20"/>
    <mergeCell ref="B21:C21"/>
    <mergeCell ref="E21:I21"/>
    <mergeCell ref="G29:I29"/>
    <mergeCell ref="G30:I30"/>
    <mergeCell ref="E13:I15"/>
    <mergeCell ref="E17:I18"/>
  </mergeCells>
  <phoneticPr fontId="19" type="noConversion"/>
  <conditionalFormatting sqref="K2:K5 K7">
    <cfRule type="cellIs" dxfId="4" priority="1" operator="lessThan">
      <formula>0</formula>
    </cfRule>
  </conditionalFormatting>
  <pageMargins left="0.25" right="0.25"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30"/>
  <sheetViews>
    <sheetView topLeftCell="A4" zoomScale="70" zoomScaleNormal="70" workbookViewId="0">
      <selection activeCell="B1" sqref="B1:I24"/>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23" width="9" customWidth="1"/>
  </cols>
  <sheetData>
    <row r="1" spans="2:23">
      <c r="B1" s="1">
        <f ca="1">TODAY()</f>
        <v>45600</v>
      </c>
    </row>
    <row r="2" spans="2:23" ht="41.25" customHeight="1">
      <c r="B2" s="206" t="s">
        <v>0</v>
      </c>
      <c r="C2" s="207"/>
      <c r="D2" s="207"/>
      <c r="E2" s="207"/>
      <c r="F2" s="207"/>
      <c r="G2" s="207"/>
      <c r="H2" s="207"/>
      <c r="I2" s="207"/>
      <c r="K2" s="2" t="s">
        <v>1</v>
      </c>
      <c r="M2" s="3"/>
      <c r="N2" s="3"/>
      <c r="O2" s="3"/>
      <c r="P2" s="3"/>
      <c r="Q2" s="3"/>
      <c r="R2" s="3"/>
      <c r="S2" s="3"/>
      <c r="T2" s="3"/>
      <c r="U2" s="3"/>
      <c r="V2" s="3"/>
      <c r="W2" s="3"/>
    </row>
    <row r="3" spans="2:23" ht="45">
      <c r="B3" s="4" t="s">
        <v>2</v>
      </c>
      <c r="C3" s="5">
        <v>44918</v>
      </c>
      <c r="D3" s="208"/>
      <c r="E3" s="209" t="s">
        <v>3</v>
      </c>
      <c r="F3" s="209"/>
      <c r="G3" s="209"/>
      <c r="H3" s="209"/>
      <c r="I3" s="209"/>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08"/>
      <c r="E4" s="210"/>
      <c r="F4" s="210"/>
      <c r="G4" s="210"/>
      <c r="H4" s="210"/>
      <c r="I4" s="210"/>
      <c r="K4" s="10" t="s">
        <v>6</v>
      </c>
      <c r="L4" s="182">
        <v>7.0000000000000007E-2</v>
      </c>
      <c r="M4" s="182">
        <v>0.11</v>
      </c>
      <c r="N4" s="182">
        <v>0.15</v>
      </c>
      <c r="O4" s="182">
        <v>0.19</v>
      </c>
      <c r="P4" s="182">
        <v>0.2278</v>
      </c>
      <c r="Q4" s="183">
        <v>0.27539999999999998</v>
      </c>
      <c r="R4" s="183">
        <v>0.47289999999999999</v>
      </c>
      <c r="S4" s="183">
        <v>0.52210000000000001</v>
      </c>
      <c r="T4" s="192">
        <v>0.57089999999999996</v>
      </c>
      <c r="U4" s="183">
        <v>0.65</v>
      </c>
      <c r="V4" s="183">
        <v>0.68</v>
      </c>
      <c r="W4" s="183">
        <v>0.7</v>
      </c>
    </row>
    <row r="5" spans="2:23" ht="30">
      <c r="B5" s="8" t="s">
        <v>7</v>
      </c>
      <c r="C5" s="13">
        <v>9.4700000000000006</v>
      </c>
      <c r="D5" s="208"/>
      <c r="E5" s="210"/>
      <c r="F5" s="210"/>
      <c r="G5" s="210"/>
      <c r="H5" s="210"/>
      <c r="I5" s="210"/>
      <c r="K5" s="14" t="s">
        <v>8</v>
      </c>
      <c r="L5" s="197">
        <v>0</v>
      </c>
      <c r="M5" s="197">
        <v>0</v>
      </c>
      <c r="N5" s="197">
        <v>0</v>
      </c>
      <c r="O5" s="197">
        <f>O6+N5</f>
        <v>6.7000000000000002E-3</v>
      </c>
      <c r="P5" s="197">
        <f t="shared" ref="P5:V5" si="0">P6+O5</f>
        <v>7.5000000000000006E-3</v>
      </c>
      <c r="Q5" s="197">
        <f t="shared" si="0"/>
        <v>1.38E-2</v>
      </c>
      <c r="R5" s="197">
        <f t="shared" si="0"/>
        <v>2.7200000000000002E-2</v>
      </c>
      <c r="S5" s="197">
        <f t="shared" si="0"/>
        <v>5.4900000000000004E-2</v>
      </c>
      <c r="T5" s="197">
        <f t="shared" si="0"/>
        <v>0.1295</v>
      </c>
      <c r="U5" s="197">
        <f t="shared" si="0"/>
        <v>0.20950000000000002</v>
      </c>
      <c r="V5" s="197">
        <f t="shared" si="0"/>
        <v>0.20950000000000002</v>
      </c>
      <c r="W5" s="201"/>
    </row>
    <row r="6" spans="2:23" ht="30">
      <c r="B6" s="8" t="s">
        <v>9</v>
      </c>
      <c r="C6" s="9" t="s">
        <v>10</v>
      </c>
      <c r="D6" s="208"/>
      <c r="E6" s="210"/>
      <c r="F6" s="210"/>
      <c r="G6" s="210"/>
      <c r="H6" s="210"/>
      <c r="I6" s="210"/>
      <c r="K6" s="16" t="s">
        <v>11</v>
      </c>
      <c r="L6" s="198">
        <v>0</v>
      </c>
      <c r="M6" s="198">
        <v>0</v>
      </c>
      <c r="N6" s="198">
        <v>0</v>
      </c>
      <c r="O6" s="198">
        <v>6.7000000000000002E-3</v>
      </c>
      <c r="P6" s="198">
        <v>8.0000000000000004E-4</v>
      </c>
      <c r="Q6" s="198">
        <v>6.3E-3</v>
      </c>
      <c r="R6" s="198">
        <v>1.34E-2</v>
      </c>
      <c r="S6" s="198">
        <v>2.7699999999999999E-2</v>
      </c>
      <c r="T6" s="191">
        <v>7.46E-2</v>
      </c>
      <c r="U6" s="198">
        <v>0.08</v>
      </c>
      <c r="V6" s="198"/>
      <c r="W6" s="198"/>
    </row>
    <row r="7" spans="2:23" ht="30">
      <c r="B7" s="8" t="s">
        <v>12</v>
      </c>
      <c r="C7" s="9" t="s">
        <v>13</v>
      </c>
      <c r="D7" s="208"/>
      <c r="E7" s="210"/>
      <c r="F7" s="210"/>
      <c r="G7" s="210"/>
      <c r="H7" s="210"/>
      <c r="I7" s="210"/>
      <c r="K7" s="18" t="s">
        <v>14</v>
      </c>
      <c r="L7" s="19">
        <f>(L3-C9)/(C12-C9)</f>
        <v>0.16575342465753426</v>
      </c>
      <c r="M7" s="19">
        <f>(M3-C9)/(C12-C9)</f>
        <v>0.20410958904109588</v>
      </c>
      <c r="N7" s="19">
        <f>(N3-C9)/(C12-C9)</f>
        <v>0.24794520547945206</v>
      </c>
      <c r="O7" s="19">
        <f>(O3-C9)/(C12-C9)</f>
        <v>0.28904109589041094</v>
      </c>
      <c r="P7" s="19">
        <f>(P3-C9)/(C12-C9)</f>
        <v>0.33013698630136984</v>
      </c>
      <c r="Q7" s="19">
        <f>(Q3-C9)/(C12-C9)</f>
        <v>0.34109589041095889</v>
      </c>
      <c r="R7" s="19">
        <f>(R3-C9)/(C12-C9)</f>
        <v>0.41506849315068495</v>
      </c>
      <c r="S7" s="19">
        <f>(S3-C9)/(C12-C9)</f>
        <v>0.45753424657534247</v>
      </c>
      <c r="T7" s="193">
        <v>0.48356164383561645</v>
      </c>
      <c r="U7" s="19">
        <f>(U3-C9)/(C12-C9)</f>
        <v>0.54109589041095896</v>
      </c>
      <c r="V7" s="19">
        <f>(V3-C9)/(C12-C9)</f>
        <v>0.5821917808219178</v>
      </c>
      <c r="W7" s="19">
        <f>(W3-C9)/(C12-C9)</f>
        <v>0.62465753424657533</v>
      </c>
    </row>
    <row r="8" spans="2:23" ht="30">
      <c r="B8" s="8" t="s">
        <v>15</v>
      </c>
      <c r="C8" s="5">
        <v>45118</v>
      </c>
      <c r="D8" s="208"/>
      <c r="E8" s="210"/>
      <c r="F8" s="210"/>
      <c r="G8" s="210"/>
      <c r="H8" s="210"/>
      <c r="I8" s="210"/>
    </row>
    <row r="9" spans="2:23" ht="30">
      <c r="B9" s="8" t="s">
        <v>16</v>
      </c>
      <c r="C9" s="20">
        <v>45201</v>
      </c>
      <c r="D9" s="208"/>
      <c r="E9" s="210"/>
      <c r="F9" s="210"/>
      <c r="G9" s="210"/>
      <c r="H9" s="210"/>
      <c r="I9" s="210"/>
    </row>
    <row r="10" spans="2:23" ht="45">
      <c r="B10" s="8" t="s">
        <v>17</v>
      </c>
      <c r="C10" s="6">
        <v>730</v>
      </c>
      <c r="D10" s="208"/>
      <c r="E10" s="210"/>
      <c r="F10" s="210"/>
      <c r="G10" s="210"/>
      <c r="H10" s="210"/>
      <c r="I10" s="210"/>
    </row>
    <row r="11" spans="2:23" ht="30">
      <c r="B11" s="21" t="s">
        <v>18</v>
      </c>
      <c r="C11" s="22">
        <v>0</v>
      </c>
      <c r="D11" s="208"/>
      <c r="E11" s="210"/>
      <c r="F11" s="210"/>
      <c r="G11" s="210"/>
      <c r="H11" s="210"/>
      <c r="I11" s="210"/>
    </row>
    <row r="12" spans="2:23" ht="30">
      <c r="B12" s="8" t="s">
        <v>19</v>
      </c>
      <c r="C12" s="20">
        <f>C9+C10+C11</f>
        <v>45931</v>
      </c>
      <c r="D12" s="208"/>
      <c r="E12" s="288" t="s">
        <v>20</v>
      </c>
      <c r="F12" s="289"/>
      <c r="G12" s="289"/>
      <c r="H12" s="289"/>
      <c r="I12" s="290"/>
    </row>
    <row r="13" spans="2:23" ht="30" customHeight="1">
      <c r="B13" s="23" t="s">
        <v>21</v>
      </c>
      <c r="C13" s="181">
        <f ca="1">(B1-C9)/(C12-C9)</f>
        <v>0.54657534246575346</v>
      </c>
      <c r="D13" s="208"/>
      <c r="E13" s="277" t="s">
        <v>374</v>
      </c>
      <c r="F13" s="278"/>
      <c r="G13" s="278"/>
      <c r="H13" s="278"/>
      <c r="I13" s="279"/>
    </row>
    <row r="14" spans="2:23" ht="45">
      <c r="B14" s="21" t="s">
        <v>22</v>
      </c>
      <c r="C14" s="25">
        <v>9248314.9399999995</v>
      </c>
      <c r="D14" s="208"/>
      <c r="E14" s="280"/>
      <c r="F14" s="281"/>
      <c r="G14" s="281"/>
      <c r="H14" s="281"/>
      <c r="I14" s="282"/>
    </row>
    <row r="15" spans="2:23" ht="30">
      <c r="B15" s="21" t="s">
        <v>23</v>
      </c>
      <c r="C15" s="25">
        <f>SUM(C23:C26)</f>
        <v>1459866.6099999999</v>
      </c>
      <c r="D15" s="208"/>
      <c r="E15" s="283"/>
      <c r="F15" s="284"/>
      <c r="G15" s="284"/>
      <c r="H15" s="284"/>
      <c r="I15" s="285"/>
    </row>
    <row r="16" spans="2:23" ht="30">
      <c r="B16" s="21" t="s">
        <v>24</v>
      </c>
      <c r="C16" s="24">
        <f>C15/C14</f>
        <v>0.15785217301434157</v>
      </c>
      <c r="D16" s="208"/>
      <c r="E16" s="223" t="s">
        <v>25</v>
      </c>
      <c r="F16" s="224"/>
      <c r="G16" s="224"/>
      <c r="H16" s="224"/>
      <c r="I16" s="224"/>
    </row>
    <row r="17" spans="2:9" ht="30" customHeight="1">
      <c r="B17" s="21" t="s">
        <v>26</v>
      </c>
      <c r="C17" s="178">
        <f>V5</f>
        <v>0.20950000000000002</v>
      </c>
      <c r="D17" s="208"/>
      <c r="E17" s="286" t="s">
        <v>353</v>
      </c>
      <c r="F17" s="287"/>
      <c r="G17" s="287"/>
      <c r="H17" s="287"/>
      <c r="I17" s="287"/>
    </row>
    <row r="18" spans="2:9" ht="45">
      <c r="B18" s="23" t="s">
        <v>27</v>
      </c>
      <c r="C18" s="26">
        <v>45448</v>
      </c>
      <c r="D18" s="208"/>
      <c r="E18" s="287"/>
      <c r="F18" s="287"/>
      <c r="G18" s="287"/>
      <c r="H18" s="287"/>
      <c r="I18" s="287"/>
    </row>
    <row r="19" spans="2:9">
      <c r="B19" s="227" t="s">
        <v>289</v>
      </c>
      <c r="C19" s="227"/>
      <c r="D19" s="208"/>
      <c r="E19" s="27" t="s">
        <v>28</v>
      </c>
      <c r="F19" s="27" t="s">
        <v>29</v>
      </c>
      <c r="G19" s="27" t="s">
        <v>30</v>
      </c>
      <c r="H19" s="27" t="s">
        <v>31</v>
      </c>
      <c r="I19" s="27" t="s">
        <v>372</v>
      </c>
    </row>
    <row r="20" spans="2:9">
      <c r="B20" s="227"/>
      <c r="C20" s="227"/>
      <c r="D20" s="208"/>
      <c r="E20" s="179">
        <v>1.04</v>
      </c>
      <c r="F20" s="180">
        <v>1.61</v>
      </c>
      <c r="G20" s="180">
        <v>2.0299999999999998</v>
      </c>
      <c r="H20" s="179">
        <v>1.33</v>
      </c>
      <c r="I20" s="179">
        <v>1.99</v>
      </c>
    </row>
    <row r="21" spans="2:9" ht="3.75" customHeight="1">
      <c r="B21" s="230"/>
      <c r="C21" s="230"/>
      <c r="D21" s="208"/>
      <c r="E21" s="231"/>
      <c r="F21" s="231"/>
      <c r="G21" s="231"/>
      <c r="H21" s="231"/>
      <c r="I21" s="231"/>
    </row>
    <row r="22" spans="2:9" ht="51">
      <c r="B22" s="28" t="s">
        <v>32</v>
      </c>
      <c r="C22" s="28" t="s">
        <v>33</v>
      </c>
      <c r="D22" s="326"/>
      <c r="E22" s="29" t="s">
        <v>34</v>
      </c>
      <c r="F22" s="28" t="s">
        <v>35</v>
      </c>
      <c r="G22" s="28" t="s">
        <v>36</v>
      </c>
      <c r="H22" s="28" t="s">
        <v>37</v>
      </c>
      <c r="I22" s="30" t="s">
        <v>38</v>
      </c>
    </row>
    <row r="23" spans="2:9" ht="30">
      <c r="B23" s="31" t="s">
        <v>39</v>
      </c>
      <c r="C23" s="25">
        <v>924831.49</v>
      </c>
      <c r="D23" s="327"/>
      <c r="E23" s="32">
        <v>45167</v>
      </c>
      <c r="F23" s="32">
        <v>45173</v>
      </c>
      <c r="G23" s="33">
        <v>45177</v>
      </c>
      <c r="H23" s="32">
        <v>45205</v>
      </c>
      <c r="I23" s="34">
        <f>H23-E23</f>
        <v>38</v>
      </c>
    </row>
    <row r="24" spans="2:9" ht="30" customHeight="1">
      <c r="B24" s="31" t="s">
        <v>373</v>
      </c>
      <c r="C24" s="25">
        <v>535035.12</v>
      </c>
      <c r="D24" s="327"/>
      <c r="E24" s="32">
        <v>45565</v>
      </c>
      <c r="F24" s="32">
        <v>45574</v>
      </c>
      <c r="G24" s="33">
        <v>45583</v>
      </c>
      <c r="H24" s="32"/>
      <c r="I24" s="34"/>
    </row>
    <row r="25" spans="2:9" ht="30" customHeight="1">
      <c r="B25" s="31"/>
      <c r="C25" s="25"/>
      <c r="D25" s="327"/>
      <c r="E25" s="32"/>
      <c r="F25" s="32"/>
      <c r="G25" s="33"/>
      <c r="H25" s="32"/>
      <c r="I25" s="34"/>
    </row>
    <row r="26" spans="2:9" ht="27" customHeight="1">
      <c r="B26" s="23"/>
      <c r="C26" s="35"/>
      <c r="D26" s="327"/>
      <c r="E26" s="32"/>
      <c r="F26" s="32"/>
      <c r="G26" s="33"/>
      <c r="H26" s="32"/>
      <c r="I26" s="34"/>
    </row>
    <row r="27" spans="2:9" ht="60">
      <c r="B27" s="36" t="s">
        <v>40</v>
      </c>
      <c r="C27" s="37" t="s">
        <v>41</v>
      </c>
      <c r="D27" s="327"/>
      <c r="E27" s="38" t="s">
        <v>42</v>
      </c>
      <c r="F27" s="39" t="s">
        <v>34</v>
      </c>
      <c r="G27" s="204" t="s">
        <v>43</v>
      </c>
      <c r="H27" s="204"/>
      <c r="I27" s="204"/>
    </row>
    <row r="28" spans="2:9">
      <c r="B28" s="40" t="s">
        <v>44</v>
      </c>
      <c r="C28" s="41"/>
      <c r="D28" s="327"/>
      <c r="E28" s="35"/>
      <c r="F28" s="42"/>
      <c r="G28" s="205" t="s">
        <v>45</v>
      </c>
      <c r="H28" s="205"/>
      <c r="I28" s="205"/>
    </row>
    <row r="29" spans="2:9">
      <c r="B29" s="40"/>
      <c r="C29" s="41"/>
      <c r="D29" s="328"/>
      <c r="E29" s="35"/>
      <c r="F29" s="42"/>
      <c r="G29" s="205" t="s">
        <v>45</v>
      </c>
      <c r="H29" s="205"/>
      <c r="I29" s="205"/>
    </row>
    <row r="30" spans="2:9">
      <c r="B30" s="1"/>
      <c r="C30" s="43"/>
      <c r="D30" s="43"/>
      <c r="E30" s="43"/>
      <c r="F30" s="43"/>
      <c r="G30" s="43"/>
      <c r="H30" s="43"/>
      <c r="I30" s="43"/>
    </row>
  </sheetData>
  <mergeCells count="14">
    <mergeCell ref="B2:I2"/>
    <mergeCell ref="D3:D21"/>
    <mergeCell ref="E3:I3"/>
    <mergeCell ref="E4:I11"/>
    <mergeCell ref="E12:I12"/>
    <mergeCell ref="E16:I16"/>
    <mergeCell ref="B19:C20"/>
    <mergeCell ref="B21:C21"/>
    <mergeCell ref="E21:I21"/>
    <mergeCell ref="G27:I27"/>
    <mergeCell ref="G28:I28"/>
    <mergeCell ref="G29:I29"/>
    <mergeCell ref="E13:I15"/>
    <mergeCell ref="E17:I18"/>
  </mergeCells>
  <phoneticPr fontId="19" type="noConversion"/>
  <conditionalFormatting sqref="K2:K5 K7">
    <cfRule type="cellIs" dxfId="3" priority="1" operator="lessThan">
      <formula>0</formula>
    </cfRule>
  </conditionalFormatting>
  <pageMargins left="0.25" right="0.25"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pageSetUpPr fitToPage="1"/>
  </sheetPr>
  <dimension ref="B1:W49"/>
  <sheetViews>
    <sheetView tabSelected="1" view="pageBreakPreview" topLeftCell="A10" zoomScale="70" zoomScaleNormal="55" zoomScaleSheetLayoutView="70" zoomScalePageLayoutView="40" workbookViewId="0">
      <selection activeCell="Q22" sqref="Q22"/>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s>
  <sheetData>
    <row r="1" spans="2:20">
      <c r="B1" s="1">
        <f ca="1">TODAY()</f>
        <v>45600</v>
      </c>
    </row>
    <row r="2" spans="2:20" ht="41.25" customHeight="1">
      <c r="B2" s="291" t="s">
        <v>267</v>
      </c>
      <c r="C2" s="292"/>
      <c r="D2" s="292"/>
      <c r="E2" s="292"/>
      <c r="F2" s="292"/>
      <c r="G2" s="292"/>
      <c r="H2" s="292"/>
      <c r="I2" s="292"/>
      <c r="K2" s="2" t="s">
        <v>268</v>
      </c>
      <c r="L2" s="3"/>
      <c r="M2" s="3"/>
      <c r="N2" s="3"/>
      <c r="O2" s="3"/>
      <c r="P2" s="3"/>
      <c r="Q2" s="3"/>
      <c r="R2" s="3"/>
      <c r="S2" s="3"/>
      <c r="T2" s="3"/>
    </row>
    <row r="3" spans="2:20" ht="60">
      <c r="B3" s="96" t="s">
        <v>269</v>
      </c>
      <c r="C3" s="97">
        <v>45110</v>
      </c>
      <c r="D3" s="293"/>
      <c r="E3" s="294" t="s">
        <v>3</v>
      </c>
      <c r="F3" s="294"/>
      <c r="G3" s="294"/>
      <c r="H3" s="294"/>
      <c r="I3" s="294"/>
      <c r="K3" s="2"/>
      <c r="L3" s="7">
        <v>45412</v>
      </c>
      <c r="M3" s="7">
        <v>45442</v>
      </c>
      <c r="N3" s="7">
        <v>45473</v>
      </c>
      <c r="O3" s="7">
        <v>45504</v>
      </c>
      <c r="P3" s="7">
        <v>45535</v>
      </c>
      <c r="Q3" s="7">
        <v>45565</v>
      </c>
      <c r="R3" s="7">
        <v>45596</v>
      </c>
      <c r="S3" s="7">
        <v>45597</v>
      </c>
      <c r="T3" s="7">
        <v>45657</v>
      </c>
    </row>
    <row r="4" spans="2:20" ht="90">
      <c r="B4" s="98" t="s">
        <v>270</v>
      </c>
      <c r="C4" s="99" t="s">
        <v>200</v>
      </c>
      <c r="D4" s="293"/>
      <c r="E4" s="295"/>
      <c r="F4" s="295"/>
      <c r="G4" s="295"/>
      <c r="H4" s="295"/>
      <c r="I4" s="295"/>
      <c r="K4" s="10" t="s">
        <v>6</v>
      </c>
      <c r="L4" s="11">
        <v>0.01</v>
      </c>
      <c r="M4" s="11">
        <v>5.45E-2</v>
      </c>
      <c r="N4" s="12">
        <v>0.1</v>
      </c>
      <c r="O4" s="12">
        <v>0.2</v>
      </c>
      <c r="P4" s="12">
        <v>0.25</v>
      </c>
      <c r="Q4" s="12">
        <v>0.26</v>
      </c>
      <c r="R4" s="12">
        <v>0.3</v>
      </c>
      <c r="S4" s="12">
        <v>0.35</v>
      </c>
      <c r="T4" s="12">
        <v>0.42</v>
      </c>
    </row>
    <row r="5" spans="2:20" ht="45">
      <c r="B5" s="98" t="s">
        <v>271</v>
      </c>
      <c r="C5" s="100" t="s">
        <v>272</v>
      </c>
      <c r="D5" s="293"/>
      <c r="E5" s="295"/>
      <c r="F5" s="295"/>
      <c r="G5" s="295"/>
      <c r="H5" s="295"/>
      <c r="I5" s="295"/>
      <c r="K5" s="14" t="s">
        <v>8</v>
      </c>
      <c r="L5" s="82">
        <v>0</v>
      </c>
      <c r="M5" s="82">
        <v>0</v>
      </c>
      <c r="N5" s="177">
        <f>M5+N6</f>
        <v>6.0000000000000001E-3</v>
      </c>
      <c r="O5" s="177">
        <f t="shared" ref="O5:S5" si="0">N5+O6</f>
        <v>1.84E-2</v>
      </c>
      <c r="P5" s="177">
        <f t="shared" si="0"/>
        <v>5.6399999999999999E-2</v>
      </c>
      <c r="Q5" s="177">
        <f t="shared" si="0"/>
        <v>0.1195</v>
      </c>
      <c r="R5" s="177">
        <f t="shared" si="0"/>
        <v>0.22689999999999999</v>
      </c>
      <c r="S5" s="177">
        <f t="shared" si="0"/>
        <v>0.22689999999999999</v>
      </c>
      <c r="T5" s="83"/>
    </row>
    <row r="6" spans="2:20" ht="90">
      <c r="B6" s="98" t="s">
        <v>273</v>
      </c>
      <c r="C6" s="99" t="s">
        <v>203</v>
      </c>
      <c r="D6" s="293"/>
      <c r="E6" s="295"/>
      <c r="F6" s="295"/>
      <c r="G6" s="295"/>
      <c r="H6" s="295"/>
      <c r="I6" s="295"/>
      <c r="K6" s="16" t="s">
        <v>11</v>
      </c>
      <c r="L6" s="70">
        <v>0</v>
      </c>
      <c r="M6" s="70">
        <v>0</v>
      </c>
      <c r="N6" s="70">
        <v>6.0000000000000001E-3</v>
      </c>
      <c r="O6" s="70">
        <v>1.24E-2</v>
      </c>
      <c r="P6" s="70">
        <v>3.7999999999999999E-2</v>
      </c>
      <c r="Q6" s="195">
        <v>6.3100000000000003E-2</v>
      </c>
      <c r="R6" s="70">
        <v>0.1074</v>
      </c>
      <c r="S6" s="70"/>
      <c r="T6" s="70"/>
    </row>
    <row r="7" spans="2:20" ht="60">
      <c r="B7" s="98" t="s">
        <v>274</v>
      </c>
      <c r="C7" s="99" t="s">
        <v>205</v>
      </c>
      <c r="D7" s="293"/>
      <c r="E7" s="295"/>
      <c r="F7" s="295"/>
      <c r="G7" s="295"/>
      <c r="H7" s="295"/>
      <c r="I7" s="295"/>
      <c r="K7" s="18" t="s">
        <v>14</v>
      </c>
      <c r="L7" s="19">
        <v>1.6299999999999999E-2</v>
      </c>
      <c r="M7" s="19">
        <v>5.0200000000000002E-2</v>
      </c>
      <c r="N7" s="19">
        <v>8.3000000000000004E-2</v>
      </c>
      <c r="O7" s="19">
        <f>(O3-C9)/(C12-C9)</f>
        <v>0.11693989071038251</v>
      </c>
      <c r="P7" s="19">
        <f>(P3-C9)/(C12-C9)</f>
        <v>0.15081967213114755</v>
      </c>
      <c r="Q7" s="19">
        <f>(Q3-C9)/(C12-C9)</f>
        <v>0.18360655737704917</v>
      </c>
      <c r="R7" s="19">
        <f>(R3-C9)/(C12-C9)</f>
        <v>0.2174863387978142</v>
      </c>
      <c r="S7" s="19">
        <v>0.25</v>
      </c>
      <c r="T7" s="19">
        <f>(T3-C9)/(C12-C9)</f>
        <v>0.28415300546448086</v>
      </c>
    </row>
    <row r="8" spans="2:20" ht="45">
      <c r="B8" s="98" t="s">
        <v>275</v>
      </c>
      <c r="C8" s="97">
        <v>45272</v>
      </c>
      <c r="D8" s="293"/>
      <c r="E8" s="295"/>
      <c r="F8" s="295"/>
      <c r="G8" s="295"/>
      <c r="H8" s="295"/>
      <c r="I8" s="295"/>
    </row>
    <row r="9" spans="2:20" ht="60">
      <c r="B9" s="98" t="s">
        <v>276</v>
      </c>
      <c r="C9" s="101">
        <v>45397</v>
      </c>
      <c r="D9" s="293"/>
      <c r="E9" s="295"/>
      <c r="F9" s="295"/>
      <c r="G9" s="295"/>
      <c r="H9" s="295"/>
      <c r="I9" s="295"/>
    </row>
    <row r="10" spans="2:20" ht="45">
      <c r="B10" s="98" t="s">
        <v>277</v>
      </c>
      <c r="C10" s="102">
        <v>915</v>
      </c>
      <c r="D10" s="293"/>
      <c r="E10" s="295"/>
      <c r="F10" s="295"/>
      <c r="G10" s="295"/>
      <c r="H10" s="295"/>
      <c r="I10" s="295"/>
    </row>
    <row r="11" spans="2:20" ht="45">
      <c r="B11" s="103" t="s">
        <v>278</v>
      </c>
      <c r="C11" s="102">
        <v>0</v>
      </c>
      <c r="D11" s="293"/>
      <c r="E11" s="295"/>
      <c r="F11" s="295"/>
      <c r="G11" s="295"/>
      <c r="H11" s="295"/>
      <c r="I11" s="295"/>
    </row>
    <row r="12" spans="2:20" ht="45">
      <c r="B12" s="98" t="s">
        <v>279</v>
      </c>
      <c r="C12" s="101">
        <f>C9+C10+C11</f>
        <v>46312</v>
      </c>
      <c r="D12" s="293"/>
      <c r="E12" s="296" t="s">
        <v>280</v>
      </c>
      <c r="F12" s="296"/>
      <c r="G12" s="296"/>
      <c r="H12" s="296"/>
      <c r="I12" s="296"/>
    </row>
    <row r="13" spans="2:20" ht="72.75" customHeight="1">
      <c r="B13" s="104" t="s">
        <v>281</v>
      </c>
      <c r="C13" s="47">
        <f ca="1">(B1-C9)/(C12-C9)</f>
        <v>0.22185792349726777</v>
      </c>
      <c r="D13" s="293"/>
      <c r="E13" s="315" t="s">
        <v>375</v>
      </c>
      <c r="F13" s="299"/>
      <c r="G13" s="299"/>
      <c r="H13" s="299"/>
      <c r="I13" s="299"/>
    </row>
    <row r="14" spans="2:20" ht="72.75" customHeight="1">
      <c r="B14" s="103" t="s">
        <v>282</v>
      </c>
      <c r="C14" s="105">
        <v>38746632.259999998</v>
      </c>
      <c r="D14" s="293"/>
      <c r="E14" s="299"/>
      <c r="F14" s="299"/>
      <c r="G14" s="299"/>
      <c r="H14" s="299"/>
      <c r="I14" s="299"/>
    </row>
    <row r="15" spans="2:20" ht="72.75" customHeight="1">
      <c r="B15" s="103" t="s">
        <v>283</v>
      </c>
      <c r="C15" s="105">
        <f>SUM(C23:C27)</f>
        <v>10466820.18</v>
      </c>
      <c r="D15" s="293"/>
      <c r="E15" s="299"/>
      <c r="F15" s="299"/>
      <c r="G15" s="299"/>
      <c r="H15" s="299"/>
      <c r="I15" s="299"/>
    </row>
    <row r="16" spans="2:20" ht="45">
      <c r="B16" s="103" t="s">
        <v>284</v>
      </c>
      <c r="C16" s="176">
        <v>0.22470000000000001</v>
      </c>
      <c r="D16" s="293"/>
      <c r="E16" s="297" t="s">
        <v>285</v>
      </c>
      <c r="F16" s="298"/>
      <c r="G16" s="298"/>
      <c r="H16" s="298"/>
      <c r="I16" s="298"/>
    </row>
    <row r="17" spans="2:23" ht="45" customHeight="1">
      <c r="B17" s="103" t="s">
        <v>286</v>
      </c>
      <c r="C17" s="194">
        <f>S5</f>
        <v>0.22689999999999999</v>
      </c>
      <c r="D17" s="293"/>
      <c r="E17" s="300" t="s">
        <v>356</v>
      </c>
      <c r="F17" s="301"/>
      <c r="G17" s="301"/>
      <c r="H17" s="301"/>
      <c r="I17" s="301"/>
    </row>
    <row r="18" spans="2:23" ht="75">
      <c r="B18" s="104" t="s">
        <v>287</v>
      </c>
      <c r="C18" s="97">
        <v>45426</v>
      </c>
      <c r="D18" s="293"/>
      <c r="E18" s="301"/>
      <c r="F18" s="301"/>
      <c r="G18" s="301"/>
      <c r="H18" s="301"/>
      <c r="I18" s="301"/>
    </row>
    <row r="19" spans="2:23" ht="15" customHeight="1">
      <c r="B19" s="227" t="s">
        <v>289</v>
      </c>
      <c r="C19" s="227"/>
      <c r="D19" s="293"/>
      <c r="E19" s="27" t="s">
        <v>28</v>
      </c>
      <c r="F19" s="27" t="s">
        <v>29</v>
      </c>
      <c r="G19" s="27" t="s">
        <v>30</v>
      </c>
      <c r="H19" s="27" t="s">
        <v>31</v>
      </c>
      <c r="I19" s="27" t="s">
        <v>372</v>
      </c>
    </row>
    <row r="20" spans="2:23">
      <c r="B20" s="227"/>
      <c r="C20" s="227"/>
      <c r="D20" s="293"/>
      <c r="E20" s="199">
        <v>2.5000000000000001E-2</v>
      </c>
      <c r="F20" s="199">
        <v>1.6899999999999998E-2</v>
      </c>
      <c r="G20" s="199">
        <v>1.52E-2</v>
      </c>
      <c r="H20" s="199">
        <v>2.0199999999999999E-2</v>
      </c>
      <c r="I20" s="199">
        <v>3.0099999999999998E-2</v>
      </c>
    </row>
    <row r="21" spans="2:23" ht="3.75" customHeight="1">
      <c r="B21" s="303"/>
      <c r="C21" s="303"/>
      <c r="D21" s="293"/>
      <c r="E21" s="304"/>
      <c r="F21" s="304"/>
      <c r="G21" s="304"/>
      <c r="H21" s="304"/>
      <c r="I21" s="304"/>
    </row>
    <row r="22" spans="2:23" ht="60">
      <c r="B22" s="106" t="s">
        <v>32</v>
      </c>
      <c r="C22" s="106" t="s">
        <v>218</v>
      </c>
      <c r="D22" s="107"/>
      <c r="E22" s="103" t="s">
        <v>34</v>
      </c>
      <c r="F22" s="106" t="s">
        <v>35</v>
      </c>
      <c r="G22" s="106" t="s">
        <v>36</v>
      </c>
      <c r="H22" s="108" t="s">
        <v>77</v>
      </c>
      <c r="I22" s="109" t="s">
        <v>219</v>
      </c>
    </row>
    <row r="23" spans="2:23" ht="30">
      <c r="B23" s="110" t="s">
        <v>233</v>
      </c>
      <c r="C23" s="105">
        <v>3874663.23</v>
      </c>
      <c r="D23" s="111"/>
      <c r="E23" s="112">
        <v>45289</v>
      </c>
      <c r="F23" s="112" t="s">
        <v>288</v>
      </c>
      <c r="G23" s="113">
        <v>45303</v>
      </c>
      <c r="H23" s="113">
        <v>45334</v>
      </c>
      <c r="I23" s="114">
        <f>H23-E23</f>
        <v>45</v>
      </c>
    </row>
    <row r="24" spans="2:23" ht="60">
      <c r="B24" s="110" t="s">
        <v>234</v>
      </c>
      <c r="C24" s="105">
        <v>3874663.23</v>
      </c>
      <c r="D24" s="111"/>
      <c r="E24" s="112">
        <v>45398</v>
      </c>
      <c r="F24" s="112">
        <v>45427</v>
      </c>
      <c r="G24" s="113">
        <v>45448</v>
      </c>
      <c r="H24" s="318" t="s">
        <v>376</v>
      </c>
      <c r="I24" s="319" t="s">
        <v>377</v>
      </c>
    </row>
    <row r="25" spans="2:23" ht="30">
      <c r="B25" s="110" t="s">
        <v>292</v>
      </c>
      <c r="C25" s="105">
        <v>956972.05</v>
      </c>
      <c r="D25" s="111"/>
      <c r="E25" s="112">
        <v>45476</v>
      </c>
      <c r="F25" s="112">
        <v>45482</v>
      </c>
      <c r="G25" s="112">
        <v>45498</v>
      </c>
      <c r="H25" s="112">
        <v>45512</v>
      </c>
      <c r="I25" s="114">
        <f>H25-E25</f>
        <v>36</v>
      </c>
    </row>
    <row r="26" spans="2:23" ht="30">
      <c r="B26" s="189" t="s">
        <v>354</v>
      </c>
      <c r="C26" s="188" t="s">
        <v>355</v>
      </c>
      <c r="D26" s="111"/>
      <c r="E26" s="190">
        <v>45541</v>
      </c>
      <c r="F26" s="190">
        <v>45547</v>
      </c>
      <c r="G26" s="112">
        <v>45558</v>
      </c>
      <c r="H26" s="112">
        <v>45575</v>
      </c>
      <c r="I26" s="114">
        <f>H26-E26</f>
        <v>34</v>
      </c>
    </row>
    <row r="27" spans="2:23" ht="30">
      <c r="B27" s="189" t="s">
        <v>359</v>
      </c>
      <c r="C27" s="188">
        <v>1760521.67</v>
      </c>
      <c r="D27" s="111"/>
      <c r="E27" s="190">
        <v>45562</v>
      </c>
      <c r="F27" s="190">
        <v>45580</v>
      </c>
      <c r="G27" s="316">
        <v>45583</v>
      </c>
      <c r="H27" s="316">
        <v>45593</v>
      </c>
      <c r="I27" s="317">
        <v>32</v>
      </c>
    </row>
    <row r="28" spans="2:23">
      <c r="B28" s="320"/>
      <c r="C28" s="321"/>
      <c r="D28" s="322"/>
      <c r="E28" s="323"/>
      <c r="F28" s="323"/>
      <c r="G28" s="323"/>
      <c r="H28" s="323"/>
      <c r="I28" s="324"/>
    </row>
    <row r="29" spans="2:23" s="2" customFormat="1" ht="60" outlineLevel="1">
      <c r="B29" s="40" t="s">
        <v>40</v>
      </c>
      <c r="C29" s="105" t="s">
        <v>41</v>
      </c>
      <c r="D29" s="115"/>
      <c r="E29" s="99" t="s">
        <v>42</v>
      </c>
      <c r="F29" s="99" t="s">
        <v>34</v>
      </c>
      <c r="G29" s="305" t="s">
        <v>43</v>
      </c>
      <c r="H29" s="305"/>
      <c r="I29" s="305"/>
    </row>
    <row r="30" spans="2:23" outlineLevel="1">
      <c r="B30" s="40"/>
      <c r="C30" s="105"/>
      <c r="D30" s="116"/>
      <c r="E30" s="117"/>
      <c r="F30" s="118"/>
      <c r="G30" s="302"/>
      <c r="H30" s="302"/>
      <c r="I30" s="302"/>
    </row>
    <row r="31" spans="2:23" outlineLevel="1">
      <c r="B31" s="40"/>
      <c r="C31" s="105"/>
      <c r="D31" s="116"/>
      <c r="E31" s="117"/>
      <c r="F31" s="118"/>
      <c r="G31" s="302"/>
      <c r="H31" s="302"/>
      <c r="I31" s="302"/>
    </row>
    <row r="32" spans="2:23">
      <c r="C32" s="119"/>
      <c r="D32" s="120"/>
      <c r="E32" s="120"/>
      <c r="F32" s="120"/>
      <c r="G32" s="120"/>
      <c r="H32" s="120"/>
      <c r="I32" s="120"/>
      <c r="J32" s="121"/>
      <c r="K32" s="121"/>
      <c r="L32" s="121"/>
      <c r="M32" s="121"/>
      <c r="N32" s="121"/>
      <c r="O32" s="121"/>
      <c r="P32" s="121"/>
      <c r="Q32" s="121"/>
      <c r="R32" s="121"/>
      <c r="S32" s="121"/>
      <c r="T32" s="121"/>
      <c r="U32" s="121"/>
      <c r="V32" s="121"/>
      <c r="W32" s="121"/>
    </row>
    <row r="35" spans="10:23">
      <c r="J35" s="121"/>
      <c r="K35" s="121"/>
      <c r="L35" s="121"/>
      <c r="M35" s="121"/>
      <c r="N35" s="121"/>
      <c r="O35" s="121"/>
      <c r="P35" s="121"/>
      <c r="Q35" s="121"/>
      <c r="R35" s="121"/>
      <c r="S35" s="121"/>
      <c r="T35" s="121"/>
      <c r="U35" s="121"/>
      <c r="V35" s="121"/>
      <c r="W35" s="121"/>
    </row>
    <row r="36" spans="10:23">
      <c r="L36" s="121"/>
      <c r="M36" s="121"/>
      <c r="N36" s="121"/>
      <c r="O36" s="121"/>
      <c r="P36" s="121"/>
      <c r="Q36" s="121"/>
      <c r="R36" s="121"/>
      <c r="S36" s="121"/>
      <c r="T36" s="121"/>
      <c r="U36" s="121"/>
      <c r="V36" s="121"/>
      <c r="W36" s="121"/>
    </row>
    <row r="37" spans="10:23">
      <c r="L37" s="121"/>
      <c r="M37" s="121"/>
      <c r="N37" s="121"/>
      <c r="O37" s="121"/>
      <c r="P37" s="121"/>
      <c r="Q37" s="121"/>
      <c r="R37" s="121"/>
      <c r="S37" s="121"/>
      <c r="T37" s="121"/>
      <c r="U37" s="121"/>
      <c r="V37" s="121"/>
      <c r="W37" s="121"/>
    </row>
    <row r="38" spans="10:23">
      <c r="J38" s="121"/>
      <c r="K38" s="121"/>
      <c r="L38" s="121"/>
      <c r="M38" s="121"/>
      <c r="N38" s="121"/>
      <c r="O38" s="121"/>
      <c r="P38" s="121"/>
      <c r="Q38" s="121"/>
      <c r="R38" s="121"/>
      <c r="S38" s="121"/>
      <c r="T38" s="121"/>
      <c r="U38" s="121"/>
      <c r="V38" s="121"/>
      <c r="W38" s="121"/>
    </row>
    <row r="39" spans="10:23">
      <c r="J39" s="121"/>
      <c r="K39" s="121"/>
      <c r="L39" s="121"/>
      <c r="M39" s="121"/>
      <c r="N39" s="121"/>
      <c r="O39" s="121"/>
      <c r="P39" s="121"/>
      <c r="Q39" s="121"/>
      <c r="R39" s="121"/>
      <c r="S39" s="121"/>
      <c r="T39" s="121"/>
      <c r="U39" s="121"/>
      <c r="V39" s="121"/>
      <c r="W39" s="121"/>
    </row>
    <row r="40" spans="10:23">
      <c r="J40" s="121"/>
      <c r="K40" s="121"/>
      <c r="L40" s="121"/>
      <c r="M40" s="121"/>
      <c r="N40" s="121"/>
      <c r="O40" s="121"/>
      <c r="P40" s="121"/>
      <c r="Q40" s="121"/>
      <c r="R40" s="121"/>
      <c r="S40" s="121"/>
      <c r="T40" s="121"/>
      <c r="U40" s="121"/>
      <c r="V40" s="121"/>
      <c r="W40" s="121"/>
    </row>
    <row r="41" spans="10:23">
      <c r="J41" s="121"/>
      <c r="K41" s="121"/>
      <c r="L41" s="121"/>
      <c r="M41" s="121"/>
      <c r="N41" s="121"/>
      <c r="O41" s="121"/>
      <c r="P41" s="121"/>
      <c r="Q41" s="121"/>
      <c r="R41" s="121"/>
      <c r="S41" s="121"/>
      <c r="T41" s="121"/>
      <c r="U41" s="121"/>
      <c r="V41" s="121"/>
      <c r="W41" s="121"/>
    </row>
    <row r="42" spans="10:23">
      <c r="J42" s="121"/>
      <c r="K42" s="121"/>
      <c r="L42" s="121"/>
      <c r="M42" s="121"/>
      <c r="N42" s="121"/>
      <c r="O42" s="121"/>
      <c r="P42" s="121"/>
      <c r="Q42" s="121"/>
      <c r="R42" s="121"/>
      <c r="S42" s="121"/>
      <c r="T42" s="121"/>
      <c r="U42" s="121"/>
      <c r="V42" s="121"/>
      <c r="W42" s="121"/>
    </row>
    <row r="43" spans="10:23">
      <c r="J43" s="121"/>
      <c r="K43" s="121"/>
      <c r="L43" s="121"/>
      <c r="M43" s="121"/>
      <c r="N43" s="121"/>
      <c r="O43" s="121"/>
      <c r="P43" s="121"/>
      <c r="Q43" s="121"/>
      <c r="R43" s="121"/>
      <c r="S43" s="121"/>
      <c r="T43" s="121"/>
      <c r="U43" s="121"/>
      <c r="V43" s="121"/>
      <c r="W43" s="121"/>
    </row>
    <row r="44" spans="10:23">
      <c r="J44" s="121"/>
      <c r="K44" s="121"/>
      <c r="L44" s="121"/>
      <c r="M44" s="121"/>
      <c r="N44" s="121"/>
      <c r="O44" s="121"/>
      <c r="P44" s="121"/>
      <c r="Q44" s="121"/>
      <c r="R44" s="121"/>
      <c r="S44" s="121"/>
      <c r="T44" s="121"/>
      <c r="U44" s="121"/>
      <c r="V44" s="121"/>
      <c r="W44" s="121"/>
    </row>
    <row r="45" spans="10:23">
      <c r="J45" s="121"/>
      <c r="K45" s="121"/>
      <c r="L45" s="121"/>
      <c r="M45" s="121"/>
      <c r="N45" s="121"/>
      <c r="O45" s="121"/>
      <c r="P45" s="121"/>
      <c r="Q45" s="121"/>
      <c r="R45" s="121"/>
      <c r="S45" s="121"/>
      <c r="T45" s="121"/>
      <c r="U45" s="121"/>
      <c r="V45" s="121"/>
      <c r="W45" s="121"/>
    </row>
    <row r="46" spans="10:23">
      <c r="J46" s="121"/>
      <c r="K46" s="121"/>
      <c r="L46" s="121"/>
      <c r="M46" s="121"/>
      <c r="N46" s="121"/>
      <c r="O46" s="121"/>
      <c r="P46" s="121"/>
      <c r="Q46" s="121"/>
      <c r="R46" s="121"/>
      <c r="S46" s="121"/>
      <c r="T46" s="121"/>
      <c r="U46" s="121"/>
      <c r="V46" s="121"/>
      <c r="W46" s="121"/>
    </row>
    <row r="47" spans="10:23">
      <c r="J47" s="121"/>
      <c r="K47" s="121"/>
      <c r="L47" s="121"/>
      <c r="M47" s="121"/>
      <c r="N47" s="121"/>
      <c r="O47" s="121"/>
      <c r="P47" s="121"/>
      <c r="Q47" s="121"/>
      <c r="R47" s="121"/>
      <c r="S47" s="121"/>
      <c r="T47" s="121"/>
      <c r="U47" s="121"/>
      <c r="V47" s="121"/>
      <c r="W47" s="121"/>
    </row>
    <row r="48" spans="10:23">
      <c r="J48" s="121"/>
      <c r="K48" s="121"/>
      <c r="L48" s="121"/>
      <c r="M48" s="121"/>
      <c r="N48" s="121"/>
      <c r="O48" s="121"/>
      <c r="P48" s="122"/>
      <c r="Q48" s="122"/>
      <c r="R48" s="121"/>
      <c r="S48" s="121"/>
      <c r="T48" s="121"/>
      <c r="U48" s="121"/>
      <c r="V48" s="121"/>
      <c r="W48" s="121"/>
    </row>
    <row r="49" spans="10:23">
      <c r="J49" s="121"/>
      <c r="K49" s="121"/>
      <c r="L49" s="121"/>
      <c r="M49" s="121"/>
      <c r="N49" s="121"/>
      <c r="O49" s="121"/>
      <c r="P49" s="122"/>
      <c r="Q49" s="122"/>
      <c r="R49" s="121"/>
      <c r="S49" s="121"/>
      <c r="T49" s="121"/>
      <c r="U49" s="121"/>
      <c r="V49" s="121"/>
      <c r="W49" s="121"/>
    </row>
  </sheetData>
  <mergeCells count="14">
    <mergeCell ref="G30:I30"/>
    <mergeCell ref="G31:I31"/>
    <mergeCell ref="B21:C21"/>
    <mergeCell ref="E21:I21"/>
    <mergeCell ref="G29:I29"/>
    <mergeCell ref="B2:I2"/>
    <mergeCell ref="D3:D21"/>
    <mergeCell ref="E3:I3"/>
    <mergeCell ref="E4:I11"/>
    <mergeCell ref="E12:I12"/>
    <mergeCell ref="E16:I16"/>
    <mergeCell ref="B19:C20"/>
    <mergeCell ref="E13:I15"/>
    <mergeCell ref="E17:I18"/>
  </mergeCells>
  <phoneticPr fontId="19" type="noConversion"/>
  <conditionalFormatting sqref="J2:J21 J23:J31 J50:J1048576">
    <cfRule type="cellIs" dxfId="2" priority="3" operator="greaterThan">
      <formula>56</formula>
    </cfRule>
  </conditionalFormatting>
  <conditionalFormatting sqref="J2:K5 J6 J7:K31 J50:K1048576">
    <cfRule type="cellIs" dxfId="1" priority="1" operator="lessThan">
      <formula>0</formula>
    </cfRule>
  </conditionalFormatting>
  <conditionalFormatting sqref="K22:K28">
    <cfRule type="cellIs" dxfId="0" priority="2" operator="greaterThan">
      <formula>56</formula>
    </cfRule>
  </conditionalFormatting>
  <pageMargins left="0.25" right="0.25" top="0.17083333333333334"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Roman Gavriluta</cp:lastModifiedBy>
  <cp:lastPrinted>2024-11-04T06:03:53Z</cp:lastPrinted>
  <dcterms:created xsi:type="dcterms:W3CDTF">2015-06-05T18:19:34Z</dcterms:created>
  <dcterms:modified xsi:type="dcterms:W3CDTF">2024-11-04T06:04:41Z</dcterms:modified>
</cp:coreProperties>
</file>